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7- صندوق\0- صندوق ها\Fara\صورت وضعیت پرتفوی\1405\3\"/>
    </mc:Choice>
  </mc:AlternateContent>
  <xr:revisionPtr revIDLastSave="0" documentId="13_ncr:1_{8FB67ABA-D67D-4EFF-AB1F-6CF0B3CF5DBC}" xr6:coauthVersionLast="47" xr6:coauthVersionMax="47" xr10:uidLastSave="{00000000-0000-0000-0000-000000000000}"/>
  <bookViews>
    <workbookView xWindow="-120" yWindow="-120" windowWidth="29040" windowHeight="15840" tabRatio="903" xr2:uid="{00000000-000D-0000-FFFF-FFFF00000000}"/>
  </bookViews>
  <sheets>
    <sheet name="جلد" sheetId="1" r:id="rId1"/>
    <sheet name="سهام" sheetId="2" state="hidden" r:id="rId2"/>
    <sheet name="واحدهای صندوق" sheetId="4" state="hidden" r:id="rId3"/>
    <sheet name="اوراق" sheetId="5" state="hidden" r:id="rId4"/>
    <sheet name=" سهام" sheetId="22" r:id="rId5"/>
    <sheet name="اوراق مشتقه" sheetId="35" state="hidden" r:id="rId6"/>
    <sheet name="تعدیل قیمت" sheetId="6" state="hidden" r:id="rId7"/>
    <sheet name="سپرده" sheetId="23" r:id="rId8"/>
    <sheet name="گواهی سپرده کالایی " sheetId="34" r:id="rId9"/>
    <sheet name="جمع درآمدها" sheetId="24" r:id="rId10"/>
    <sheet name="درآمد سرمایه گذاری در سهام" sheetId="9" state="hidden" r:id="rId11"/>
    <sheet name="درآمد سرمایه گذاری در صندوق" sheetId="10" state="hidden" r:id="rId12"/>
    <sheet name="درآمد سرمایه گذاری در اوراق به" sheetId="11" state="hidden" r:id="rId13"/>
    <sheet name="درآمد سرمایه گذاری در سهام " sheetId="28" r:id="rId14"/>
    <sheet name="درآمد گواهی سپرده کالایی" sheetId="33" r:id="rId15"/>
    <sheet name="درآمد سودسهام" sheetId="25" r:id="rId16"/>
    <sheet name="درآمد ناشی از تغییر قیمت " sheetId="26" r:id="rId17"/>
    <sheet name="درآمد ناشی ازفروش" sheetId="27" r:id="rId18"/>
    <sheet name="سود سپرده بانکی" sheetId="30" r:id="rId19"/>
    <sheet name="درآمد سپرده بانکی" sheetId="29" r:id="rId20"/>
    <sheet name=" سایر درآمدها" sheetId="31" r:id="rId21"/>
    <sheet name="درآمد سود سهام" sheetId="15" state="hidden" r:id="rId22"/>
    <sheet name="درآمد سود صندوق" sheetId="16" state="hidden" r:id="rId23"/>
    <sheet name="سود اوراق بهادار" sheetId="17" state="hidden" r:id="rId24"/>
    <sheet name="درآمد ناشی از فروش" sheetId="19" state="hidden" r:id="rId25"/>
    <sheet name="درآمد ناشی از تغییر قیمت اوراق" sheetId="21" state="hidden" r:id="rId26"/>
    <sheet name="سایر درآمدها" sheetId="14" state="hidden" r:id="rId27"/>
  </sheets>
  <externalReferences>
    <externalReference r:id="rId28"/>
    <externalReference r:id="rId29"/>
  </externalReferences>
  <definedNames>
    <definedName name="_xlnm._FilterDatabase" localSheetId="4" hidden="1">' سهام'!$A$11:$AG$11</definedName>
    <definedName name="_xlnm._FilterDatabase" localSheetId="5" hidden="1">'اوراق مشتقه'!$A$11:$AH$11</definedName>
    <definedName name="_xlnm._FilterDatabase" localSheetId="13" hidden="1">'درآمد سرمایه گذاری در سهام '!$A$11:$Y$11</definedName>
    <definedName name="_xlnm._FilterDatabase" localSheetId="15" hidden="1">'درآمد سودسهام'!$A$8:$V$8</definedName>
    <definedName name="_xlnm._FilterDatabase" localSheetId="16" hidden="1">'درآمد ناشی از تغییر قیمت '!$B$7:$X$7</definedName>
    <definedName name="_xlnm._FilterDatabase" localSheetId="17" hidden="1">'درآمد ناشی ازفروش'!$B$7:$R$55</definedName>
    <definedName name="_xlnm._FilterDatabase" localSheetId="18" hidden="1">'سود سپرده بانکی'!$A$7:$R$14</definedName>
    <definedName name="a">'[1]درآمد ناشی از تغییر ارزش'!#REF!</definedName>
    <definedName name="_xlnm.Print_Area" localSheetId="20">' سایر درآمدها'!$A$1:$E$14</definedName>
    <definedName name="_xlnm.Print_Area" localSheetId="4">' سهام'!$A$1:$Z$80</definedName>
    <definedName name="_xlnm.Print_Area" localSheetId="3">اوراق!$A$1:$AM$9</definedName>
    <definedName name="_xlnm.Print_Area" localSheetId="5">'اوراق مشتقه'!$A$1:$AA$14</definedName>
    <definedName name="_xlnm.Print_Area" localSheetId="6">'تعدیل قیمت'!$A$1:$N$14</definedName>
    <definedName name="_xlnm.Print_Area" localSheetId="0">جلد!$A$1:$B$28</definedName>
    <definedName name="_xlnm.Print_Area" localSheetId="9">'جمع درآمدها'!$A$1:$I$15</definedName>
    <definedName name="_xlnm.Print_Area" localSheetId="19">'درآمد سپرده بانکی'!$A$1:$K$14</definedName>
    <definedName name="_xlnm.Print_Area" localSheetId="12">'درآمد سرمایه گذاری در اوراق به'!$A$1:$S$8</definedName>
    <definedName name="_xlnm.Print_Area" localSheetId="10">'درآمد سرمایه گذاری در سهام'!$A$1:$W$9</definedName>
    <definedName name="_xlnm.Print_Area" localSheetId="13">'درآمد سرمایه گذاری در سهام '!$A$1:$V$91</definedName>
    <definedName name="_xlnm.Print_Area" localSheetId="11">'درآمد سرمایه گذاری در صندوق'!$A$1:$W$9</definedName>
    <definedName name="_xlnm.Print_Area" localSheetId="21">'درآمد سود سهام'!$A$1:$T$9</definedName>
    <definedName name="_xlnm.Print_Area" localSheetId="22">'درآمد سود صندوق'!$A$1:$L$8</definedName>
    <definedName name="_xlnm.Print_Area" localSheetId="15">'درآمد سودسهام'!$A$1:$S$23</definedName>
    <definedName name="_xlnm.Print_Area" localSheetId="14">'درآمد گواهی سپرده کالایی'!$A$1:$Q$10</definedName>
    <definedName name="_xlnm.Print_Area" localSheetId="16">'درآمد ناشی از تغییر قیمت '!$A$1:$R$64</definedName>
    <definedName name="_xlnm.Print_Area" localSheetId="25">'درآمد ناشی از تغییر قیمت اوراق'!$A$1:$S$9</definedName>
    <definedName name="_xlnm.Print_Area" localSheetId="24">'درآمد ناشی از فروش'!$A$1:$S$9</definedName>
    <definedName name="_xlnm.Print_Area" localSheetId="17">'درآمد ناشی ازفروش'!$A$1:$R$55</definedName>
    <definedName name="_xlnm.Print_Area" localSheetId="26">'سایر درآمدها'!$A$1:$G$11</definedName>
    <definedName name="_xlnm.Print_Area" localSheetId="7">سپرده!$A$1:$S$17</definedName>
    <definedName name="_xlnm.Print_Area" localSheetId="1">سهام!$A$1:$AC$9</definedName>
    <definedName name="_xlnm.Print_Area" localSheetId="23">'سود اوراق بهادار'!$A$1:$T$9</definedName>
    <definedName name="_xlnm.Print_Area" localSheetId="18">'سود سپرده بانکی'!$A$1:$R$15</definedName>
    <definedName name="_xlnm.Print_Area" localSheetId="8">'گواهی سپرده کالایی '!$A$1:$W$11</definedName>
    <definedName name="_xlnm.Print_Area" localSheetId="2">'واحدهای صندوق'!$A$1:$AB$9</definedName>
    <definedName name="_xlnm.Print_Titles" localSheetId="4">' سهام'!$1:$10</definedName>
    <definedName name="_xlnm.Print_Titles" localSheetId="5">'اوراق مشتقه'!$1:$10</definedName>
    <definedName name="_xlnm.Print_Titles" localSheetId="13">'درآمد سرمایه گذاری در سهام '!$1:$11</definedName>
    <definedName name="_xlnm.Print_Titles" localSheetId="16">'درآمد ناشی از تغییر قیمت '!$1:$7</definedName>
    <definedName name="_xlnm.Print_Titles" localSheetId="17">'درآمد ناشی ازفروش'!$1:$6</definedName>
    <definedName name="_xlnm.Print_Titles" localSheetId="18">'سود سپرده بانکی'!$1:$8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3" l="1"/>
  <c r="H22" i="27"/>
  <c r="P27" i="27" l="1"/>
  <c r="H27" i="27"/>
  <c r="I14" i="29"/>
  <c r="Q9" i="33"/>
  <c r="E10" i="33"/>
  <c r="T43" i="28"/>
  <c r="T44" i="28"/>
  <c r="T45" i="28"/>
  <c r="T46" i="28"/>
  <c r="T47" i="28"/>
  <c r="T48" i="28"/>
  <c r="T49" i="28"/>
  <c r="T50" i="28"/>
  <c r="T51" i="28"/>
  <c r="T52" i="28"/>
  <c r="T53" i="28"/>
  <c r="T55" i="28"/>
  <c r="T56" i="28"/>
  <c r="T57" i="28"/>
  <c r="T58" i="28"/>
  <c r="T59" i="28"/>
  <c r="T60" i="28"/>
  <c r="T61" i="28"/>
  <c r="T62" i="28"/>
  <c r="T63" i="28"/>
  <c r="T64" i="28"/>
  <c r="T65" i="28"/>
  <c r="T66" i="28"/>
  <c r="T67" i="28"/>
  <c r="T68" i="28"/>
  <c r="T69" i="28"/>
  <c r="T70" i="28"/>
  <c r="T71" i="28"/>
  <c r="T72" i="28"/>
  <c r="T73" i="28"/>
  <c r="T74" i="28"/>
  <c r="T75" i="28"/>
  <c r="T76" i="28"/>
  <c r="T77" i="28"/>
  <c r="T79" i="28"/>
  <c r="T85" i="28"/>
  <c r="T86" i="28"/>
  <c r="T87" i="28"/>
  <c r="T88" i="28"/>
  <c r="T89" i="28"/>
  <c r="T34" i="28"/>
  <c r="T35" i="28"/>
  <c r="T36" i="28"/>
  <c r="T37" i="28"/>
  <c r="T38" i="28"/>
  <c r="T39" i="28"/>
  <c r="T40" i="28"/>
  <c r="T41" i="28"/>
  <c r="T42" i="28"/>
  <c r="N90" i="28"/>
  <c r="F90" i="28"/>
  <c r="J16" i="28"/>
  <c r="J20" i="28"/>
  <c r="J24" i="28"/>
  <c r="J27" i="28"/>
  <c r="J28" i="28"/>
  <c r="J29" i="28"/>
  <c r="J32" i="28"/>
  <c r="J36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D90" i="28"/>
  <c r="J11" i="27"/>
  <c r="H55" i="27"/>
  <c r="R64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2" i="26"/>
  <c r="R53" i="26"/>
  <c r="R54" i="26"/>
  <c r="R55" i="26"/>
  <c r="R56" i="26"/>
  <c r="R57" i="26"/>
  <c r="R58" i="26"/>
  <c r="R59" i="26"/>
  <c r="R60" i="26"/>
  <c r="R61" i="26"/>
  <c r="R62" i="26"/>
  <c r="R63" i="26"/>
  <c r="K64" i="26"/>
  <c r="L64" i="26"/>
  <c r="M64" i="26"/>
  <c r="N64" i="26"/>
  <c r="O64" i="26"/>
  <c r="P64" i="26"/>
  <c r="Q64" i="26"/>
  <c r="H64" i="26"/>
  <c r="D64" i="26"/>
  <c r="E64" i="26"/>
  <c r="F64" i="26"/>
  <c r="G64" i="26"/>
  <c r="I64" i="26"/>
  <c r="J64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P47" i="27"/>
  <c r="T78" i="28" l="1"/>
  <c r="T54" i="28"/>
  <c r="J33" i="28"/>
  <c r="J25" i="28"/>
  <c r="J21" i="28"/>
  <c r="J17" i="28"/>
  <c r="J13" i="28"/>
  <c r="J35" i="28"/>
  <c r="J23" i="28"/>
  <c r="J19" i="28"/>
  <c r="J15" i="28"/>
  <c r="T81" i="28"/>
  <c r="T84" i="28"/>
  <c r="T80" i="28"/>
  <c r="T83" i="28"/>
  <c r="T82" i="28"/>
  <c r="J39" i="28"/>
  <c r="J41" i="28"/>
  <c r="J37" i="28"/>
  <c r="J40" i="28"/>
  <c r="J42" i="28"/>
  <c r="J38" i="28"/>
  <c r="J34" i="28"/>
  <c r="J30" i="28"/>
  <c r="J22" i="28"/>
  <c r="J18" i="28"/>
  <c r="J14" i="28"/>
  <c r="R9" i="27" l="1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P55" i="27"/>
  <c r="N55" i="27"/>
  <c r="L55" i="27"/>
  <c r="F55" i="27"/>
  <c r="D55" i="27"/>
  <c r="J31" i="27" l="1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29" i="27"/>
  <c r="J30" i="27"/>
  <c r="E11" i="31"/>
  <c r="I22" i="25"/>
  <c r="S17" i="25"/>
  <c r="S18" i="25"/>
  <c r="S19" i="25"/>
  <c r="S20" i="25"/>
  <c r="S21" i="25"/>
  <c r="M16" i="25"/>
  <c r="M17" i="25"/>
  <c r="M18" i="25"/>
  <c r="M19" i="25"/>
  <c r="M20" i="25"/>
  <c r="M21" i="25"/>
  <c r="K22" i="25"/>
  <c r="Q22" i="25"/>
  <c r="O22" i="25"/>
  <c r="I80" i="22"/>
  <c r="Z80" i="22" l="1"/>
  <c r="X80" i="22"/>
  <c r="V80" i="22"/>
  <c r="P80" i="22"/>
  <c r="N80" i="22"/>
  <c r="K80" i="22"/>
  <c r="G80" i="22"/>
  <c r="E80" i="22"/>
  <c r="C80" i="22"/>
  <c r="Z73" i="22"/>
  <c r="Z42" i="22"/>
  <c r="Z43" i="22"/>
  <c r="Z44" i="22"/>
  <c r="Z68" i="22"/>
  <c r="Z65" i="22"/>
  <c r="Z64" i="22"/>
  <c r="Z61" i="22"/>
  <c r="Z55" i="22"/>
  <c r="Z27" i="22"/>
  <c r="Z45" i="22"/>
  <c r="Z66" i="22"/>
  <c r="Z52" i="22"/>
  <c r="Z60" i="22"/>
  <c r="Z22" i="22"/>
  <c r="Z69" i="22"/>
  <c r="Z36" i="22"/>
  <c r="Z58" i="22"/>
  <c r="Z48" i="22"/>
  <c r="Z18" i="22"/>
  <c r="Z49" i="22"/>
  <c r="Z54" i="22"/>
  <c r="Z46" i="22"/>
  <c r="Z28" i="22"/>
  <c r="Z19" i="22"/>
  <c r="Z50" i="22"/>
  <c r="Z70" i="22"/>
  <c r="Z71" i="22"/>
  <c r="Z56" i="22"/>
  <c r="Z72" i="22"/>
  <c r="Z32" i="22"/>
  <c r="Z74" i="22"/>
  <c r="Z47" i="22"/>
  <c r="Z63" i="22"/>
  <c r="Z57" i="22"/>
  <c r="Z75" i="22"/>
  <c r="Z76" i="22"/>
  <c r="Z40" i="22"/>
  <c r="Z77" i="22"/>
  <c r="Z78" i="22"/>
  <c r="Z79" i="22"/>
  <c r="R42" i="22"/>
  <c r="R43" i="22"/>
  <c r="R44" i="22"/>
  <c r="R68" i="22"/>
  <c r="R65" i="22"/>
  <c r="R64" i="22"/>
  <c r="R61" i="22"/>
  <c r="R55" i="22"/>
  <c r="R27" i="22"/>
  <c r="R45" i="22"/>
  <c r="R66" i="22"/>
  <c r="R52" i="22"/>
  <c r="R60" i="22"/>
  <c r="R22" i="22"/>
  <c r="R69" i="22"/>
  <c r="R36" i="22"/>
  <c r="R58" i="22"/>
  <c r="R48" i="22"/>
  <c r="R18" i="22"/>
  <c r="R49" i="22"/>
  <c r="R54" i="22"/>
  <c r="R46" i="22"/>
  <c r="R28" i="22"/>
  <c r="R19" i="22"/>
  <c r="R50" i="22"/>
  <c r="R70" i="22"/>
  <c r="R71" i="22"/>
  <c r="R56" i="22"/>
  <c r="R72" i="22"/>
  <c r="R32" i="22"/>
  <c r="R73" i="22"/>
  <c r="R74" i="22"/>
  <c r="R47" i="22"/>
  <c r="R63" i="22"/>
  <c r="R57" i="22"/>
  <c r="R75" i="22"/>
  <c r="R76" i="22"/>
  <c r="R40" i="22"/>
  <c r="R77" i="22"/>
  <c r="R78" i="22"/>
  <c r="R79" i="22"/>
  <c r="R17" i="22"/>
  <c r="R13" i="22"/>
  <c r="R15" i="22"/>
  <c r="R67" i="22"/>
  <c r="R37" i="22"/>
  <c r="R39" i="22"/>
  <c r="R24" i="22"/>
  <c r="R38" i="22"/>
  <c r="R21" i="22"/>
  <c r="R30" i="22"/>
  <c r="R26" i="22"/>
  <c r="R29" i="22"/>
  <c r="R16" i="22"/>
  <c r="R23" i="22"/>
  <c r="R12" i="22"/>
  <c r="R31" i="22"/>
  <c r="R14" i="22"/>
  <c r="R34" i="22"/>
  <c r="R33" i="22"/>
  <c r="R20" i="22"/>
  <c r="R53" i="22"/>
  <c r="R51" i="22"/>
  <c r="R41" i="22"/>
  <c r="R25" i="22"/>
  <c r="R59" i="22"/>
  <c r="R62" i="22"/>
  <c r="C8" i="22" l="1"/>
  <c r="J10" i="27" l="1"/>
  <c r="J27" i="27" l="1"/>
  <c r="J28" i="27"/>
  <c r="J31" i="28" l="1"/>
  <c r="I11" i="6"/>
  <c r="K11" i="6"/>
  <c r="G11" i="6"/>
  <c r="E11" i="6"/>
  <c r="C11" i="6"/>
  <c r="A3" i="6"/>
  <c r="A2" i="6"/>
  <c r="A1" i="6"/>
  <c r="Q12" i="23" l="1"/>
  <c r="Q13" i="23"/>
  <c r="Q14" i="23"/>
  <c r="Q15" i="23"/>
  <c r="Q11" i="23"/>
  <c r="O16" i="23"/>
  <c r="M16" i="23"/>
  <c r="K16" i="23"/>
  <c r="Z53" i="22"/>
  <c r="Z20" i="22"/>
  <c r="Z33" i="22"/>
  <c r="Z34" i="22"/>
  <c r="Z14" i="22"/>
  <c r="Z31" i="22"/>
  <c r="Z12" i="22"/>
  <c r="Z23" i="22"/>
  <c r="Z16" i="22"/>
  <c r="Z29" i="22"/>
  <c r="Z26" i="22"/>
  <c r="Z30" i="22"/>
  <c r="Z21" i="22"/>
  <c r="Z38" i="22"/>
  <c r="Z24" i="22"/>
  <c r="Z39" i="22"/>
  <c r="Z37" i="22"/>
  <c r="Z67" i="22"/>
  <c r="Z15" i="22"/>
  <c r="Z13" i="22"/>
  <c r="Z17" i="22"/>
  <c r="Z35" i="22"/>
  <c r="Q16" i="23" l="1"/>
  <c r="R35" i="22"/>
  <c r="R80" i="22" s="1"/>
  <c r="Z62" i="22"/>
  <c r="E13" i="31"/>
  <c r="C13" i="31"/>
  <c r="H14" i="30" l="1"/>
  <c r="M13" i="25"/>
  <c r="M11" i="25"/>
  <c r="O10" i="33" l="1"/>
  <c r="J24" i="27" l="1"/>
  <c r="J25" i="27"/>
  <c r="J26" i="27"/>
  <c r="Z59" i="22" l="1"/>
  <c r="J23" i="27" l="1"/>
  <c r="J22" i="27"/>
  <c r="J26" i="28" s="1"/>
  <c r="J21" i="27"/>
  <c r="J20" i="27"/>
  <c r="J19" i="27"/>
  <c r="J18" i="27"/>
  <c r="J17" i="27"/>
  <c r="M9" i="25"/>
  <c r="J55" i="27" l="1"/>
  <c r="J16" i="27"/>
  <c r="J8" i="26"/>
  <c r="H90" i="28" l="1"/>
  <c r="W9" i="34"/>
  <c r="J15" i="27" l="1"/>
  <c r="J14" i="27"/>
  <c r="J12" i="27" l="1"/>
  <c r="J13" i="27"/>
  <c r="L11" i="30"/>
  <c r="E11" i="29" s="1"/>
  <c r="L10" i="30"/>
  <c r="E10" i="29" s="1"/>
  <c r="L9" i="30"/>
  <c r="E9" i="29" s="1"/>
  <c r="W14" i="35"/>
  <c r="I14" i="35"/>
  <c r="Z51" i="22" l="1"/>
  <c r="Z41" i="22"/>
  <c r="Z25" i="22"/>
  <c r="E13" i="24"/>
  <c r="R28" i="26" l="1"/>
  <c r="R29" i="26"/>
  <c r="R30" i="26"/>
  <c r="R31" i="26"/>
  <c r="R32" i="26"/>
  <c r="R33" i="26"/>
  <c r="J8" i="27"/>
  <c r="R8" i="27"/>
  <c r="R55" i="27" s="1"/>
  <c r="J9" i="27"/>
  <c r="Q8" i="35"/>
  <c r="C8" i="35"/>
  <c r="A3" i="35"/>
  <c r="A2" i="35"/>
  <c r="A1" i="35"/>
  <c r="R90" i="28" l="1"/>
  <c r="J10" i="34"/>
  <c r="J14" i="30" l="1"/>
  <c r="R23" i="26"/>
  <c r="R24" i="26"/>
  <c r="R25" i="26"/>
  <c r="R26" i="26"/>
  <c r="R27" i="26"/>
  <c r="I10" i="33" l="1"/>
  <c r="O10" i="34" l="1"/>
  <c r="S15" i="23"/>
  <c r="L13" i="30" l="1"/>
  <c r="E13" i="29" s="1"/>
  <c r="R13" i="30"/>
  <c r="I13" i="29" s="1"/>
  <c r="P14" i="30"/>
  <c r="N14" i="30"/>
  <c r="U10" i="34"/>
  <c r="S10" i="34"/>
  <c r="G10" i="34"/>
  <c r="E10" i="34"/>
  <c r="C10" i="34"/>
  <c r="W10" i="34"/>
  <c r="S14" i="23"/>
  <c r="O6" i="34" l="1"/>
  <c r="C6" i="34"/>
  <c r="A3" i="34"/>
  <c r="A1" i="34"/>
  <c r="M10" i="34"/>
  <c r="L10" i="34"/>
  <c r="I10" i="34"/>
  <c r="K7" i="33"/>
  <c r="A3" i="33"/>
  <c r="A1" i="33"/>
  <c r="K10" i="33"/>
  <c r="C10" i="33"/>
  <c r="R12" i="30" l="1"/>
  <c r="I12" i="29" s="1"/>
  <c r="L12" i="30"/>
  <c r="E12" i="29" s="1"/>
  <c r="S10" i="25"/>
  <c r="S11" i="25"/>
  <c r="S12" i="25"/>
  <c r="S13" i="25"/>
  <c r="S14" i="25"/>
  <c r="S15" i="25"/>
  <c r="S16" i="25"/>
  <c r="M10" i="25"/>
  <c r="M12" i="25"/>
  <c r="M14" i="25"/>
  <c r="M15" i="25"/>
  <c r="M22" i="25" l="1"/>
  <c r="S13" i="23"/>
  <c r="S9" i="25" l="1"/>
  <c r="S22" i="25" s="1"/>
  <c r="R13" i="26" l="1"/>
  <c r="R17" i="26"/>
  <c r="R21" i="26"/>
  <c r="R11" i="26"/>
  <c r="R16" i="26"/>
  <c r="R12" i="26"/>
  <c r="R10" i="26"/>
  <c r="R20" i="26"/>
  <c r="R14" i="26"/>
  <c r="R22" i="26"/>
  <c r="R19" i="26"/>
  <c r="R8" i="26"/>
  <c r="R9" i="26"/>
  <c r="R15" i="26"/>
  <c r="T29" i="28" l="1"/>
  <c r="T28" i="28"/>
  <c r="T27" i="28"/>
  <c r="T30" i="28"/>
  <c r="T18" i="28"/>
  <c r="M10" i="33" l="1"/>
  <c r="S12" i="23"/>
  <c r="Q10" i="33" l="1"/>
  <c r="G10" i="33"/>
  <c r="A9" i="29"/>
  <c r="E9" i="24" l="1"/>
  <c r="R10" i="30"/>
  <c r="R11" i="30"/>
  <c r="I11" i="29" s="1"/>
  <c r="T23" i="28"/>
  <c r="I13" i="24" l="1"/>
  <c r="T26" i="28"/>
  <c r="E14" i="29"/>
  <c r="L14" i="30"/>
  <c r="T25" i="28"/>
  <c r="T15" i="28"/>
  <c r="T16" i="28"/>
  <c r="T17" i="28"/>
  <c r="T14" i="28"/>
  <c r="I10" i="29"/>
  <c r="G13" i="29" l="1"/>
  <c r="T13" i="28"/>
  <c r="J12" i="28"/>
  <c r="J90" i="28" s="1"/>
  <c r="L63" i="28" l="1"/>
  <c r="L82" i="28"/>
  <c r="L50" i="28"/>
  <c r="L89" i="28"/>
  <c r="L73" i="28"/>
  <c r="L57" i="28"/>
  <c r="L87" i="28"/>
  <c r="L51" i="28"/>
  <c r="L78" i="28"/>
  <c r="L46" i="28"/>
  <c r="L76" i="28"/>
  <c r="L60" i="28"/>
  <c r="L44" i="28"/>
  <c r="L72" i="28"/>
  <c r="L56" i="28"/>
  <c r="L75" i="28"/>
  <c r="L83" i="28"/>
  <c r="L66" i="28"/>
  <c r="L81" i="28"/>
  <c r="L49" i="28"/>
  <c r="L67" i="28"/>
  <c r="L84" i="28"/>
  <c r="L52" i="28"/>
  <c r="L47" i="28"/>
  <c r="L61" i="28"/>
  <c r="L59" i="28"/>
  <c r="L86" i="28"/>
  <c r="L80" i="28"/>
  <c r="L48" i="28"/>
  <c r="L55" i="28"/>
  <c r="L74" i="28"/>
  <c r="L85" i="28"/>
  <c r="L69" i="28"/>
  <c r="L53" i="28"/>
  <c r="L79" i="28"/>
  <c r="L70" i="28"/>
  <c r="L88" i="28"/>
  <c r="L43" i="28"/>
  <c r="L65" i="28"/>
  <c r="L62" i="28"/>
  <c r="L68" i="28"/>
  <c r="L71" i="28"/>
  <c r="L58" i="28"/>
  <c r="L77" i="28"/>
  <c r="L45" i="28"/>
  <c r="L54" i="28"/>
  <c r="L64" i="28"/>
  <c r="S11" i="23"/>
  <c r="S16" i="23" s="1"/>
  <c r="G10" i="29"/>
  <c r="G9" i="29"/>
  <c r="G11" i="29"/>
  <c r="G12" i="29"/>
  <c r="E6" i="31"/>
  <c r="C6" i="31"/>
  <c r="A3" i="31"/>
  <c r="A1" i="31"/>
  <c r="G14" i="29" l="1"/>
  <c r="N6" i="30"/>
  <c r="H6" i="30"/>
  <c r="A3" i="30"/>
  <c r="A1" i="30"/>
  <c r="I7" i="29"/>
  <c r="E7" i="29"/>
  <c r="A3" i="29"/>
  <c r="A1" i="29"/>
  <c r="I9" i="24"/>
  <c r="I10" i="24"/>
  <c r="N7" i="28"/>
  <c r="D7" i="28"/>
  <c r="B3" i="28"/>
  <c r="B1" i="28"/>
  <c r="L5" i="27"/>
  <c r="D5" i="27"/>
  <c r="B3" i="27"/>
  <c r="B1" i="27"/>
  <c r="L5" i="26"/>
  <c r="D5" i="26"/>
  <c r="B3" i="26"/>
  <c r="B1" i="26"/>
  <c r="R18" i="26"/>
  <c r="A3" i="25"/>
  <c r="A1" i="25"/>
  <c r="O6" i="25"/>
  <c r="I6" i="25"/>
  <c r="Q55" i="27"/>
  <c r="O55" i="27"/>
  <c r="M55" i="27"/>
  <c r="K55" i="27"/>
  <c r="I55" i="27"/>
  <c r="G55" i="27"/>
  <c r="E55" i="27"/>
  <c r="Q7" i="23"/>
  <c r="K7" i="23"/>
  <c r="R8" i="22"/>
  <c r="A3" i="24"/>
  <c r="A1" i="24"/>
  <c r="A3" i="23"/>
  <c r="A2" i="23"/>
  <c r="A1" i="23"/>
  <c r="A3" i="22"/>
  <c r="A1" i="22"/>
  <c r="T33" i="28" l="1"/>
  <c r="L42" i="28"/>
  <c r="L41" i="28"/>
  <c r="T31" i="28"/>
  <c r="L40" i="28"/>
  <c r="T22" i="28"/>
  <c r="L39" i="28"/>
  <c r="L38" i="28"/>
  <c r="L33" i="28"/>
  <c r="L37" i="28"/>
  <c r="L36" i="28"/>
  <c r="L35" i="28"/>
  <c r="L34" i="28"/>
  <c r="L24" i="28"/>
  <c r="L21" i="28"/>
  <c r="L12" i="28"/>
  <c r="T32" i="28"/>
  <c r="T24" i="28"/>
  <c r="L22" i="28"/>
  <c r="L25" i="28"/>
  <c r="L16" i="28"/>
  <c r="L29" i="28"/>
  <c r="L19" i="28"/>
  <c r="L17" i="28"/>
  <c r="L13" i="28"/>
  <c r="L26" i="28"/>
  <c r="L14" i="28"/>
  <c r="L18" i="28"/>
  <c r="L32" i="28"/>
  <c r="L23" i="28"/>
  <c r="L28" i="28"/>
  <c r="L27" i="28"/>
  <c r="L31" i="28"/>
  <c r="L15" i="28"/>
  <c r="L20" i="28"/>
  <c r="L30" i="28"/>
  <c r="R9" i="30"/>
  <c r="R14" i="30" s="1"/>
  <c r="A2" i="22"/>
  <c r="L90" i="28" l="1"/>
  <c r="T19" i="28"/>
  <c r="P90" i="28"/>
  <c r="T21" i="28"/>
  <c r="T20" i="28"/>
  <c r="I9" i="29"/>
  <c r="E11" i="24" l="1"/>
  <c r="K13" i="29"/>
  <c r="K11" i="29"/>
  <c r="K12" i="29"/>
  <c r="K10" i="29"/>
  <c r="I11" i="24" l="1"/>
  <c r="K9" i="29"/>
  <c r="K14" i="29" s="1"/>
  <c r="T12" i="28" l="1"/>
  <c r="T90" i="28" s="1"/>
  <c r="E8" i="24" s="1"/>
  <c r="E14" i="24" l="1"/>
  <c r="G8" i="24"/>
  <c r="V79" i="28"/>
  <c r="V74" i="28"/>
  <c r="V58" i="28"/>
  <c r="V89" i="28"/>
  <c r="V73" i="28"/>
  <c r="V57" i="28"/>
  <c r="V59" i="28"/>
  <c r="V76" i="28"/>
  <c r="V60" i="28"/>
  <c r="V44" i="28"/>
  <c r="V72" i="28"/>
  <c r="V66" i="28"/>
  <c r="V65" i="28"/>
  <c r="V43" i="28"/>
  <c r="V68" i="28"/>
  <c r="V87" i="28"/>
  <c r="V55" i="28"/>
  <c r="V78" i="28"/>
  <c r="V46" i="28"/>
  <c r="V77" i="28"/>
  <c r="V45" i="28"/>
  <c r="V64" i="28"/>
  <c r="V47" i="28"/>
  <c r="V71" i="28"/>
  <c r="V86" i="28"/>
  <c r="V70" i="28"/>
  <c r="V54" i="28"/>
  <c r="V85" i="28"/>
  <c r="V69" i="28"/>
  <c r="V53" i="28"/>
  <c r="V83" i="28"/>
  <c r="V51" i="28"/>
  <c r="V88" i="28"/>
  <c r="V56" i="28"/>
  <c r="V63" i="28"/>
  <c r="V82" i="28"/>
  <c r="V50" i="28"/>
  <c r="V81" i="28"/>
  <c r="V49" i="28"/>
  <c r="V75" i="28"/>
  <c r="V84" i="28"/>
  <c r="V52" i="28"/>
  <c r="V62" i="28"/>
  <c r="V61" i="28"/>
  <c r="V67" i="28"/>
  <c r="V80" i="28"/>
  <c r="V48" i="28"/>
  <c r="V42" i="28"/>
  <c r="V41" i="28"/>
  <c r="V40" i="28"/>
  <c r="V39" i="28"/>
  <c r="V38" i="28"/>
  <c r="V37" i="28"/>
  <c r="V34" i="28"/>
  <c r="V36" i="28"/>
  <c r="V35" i="28"/>
  <c r="V33" i="28"/>
  <c r="V32" i="28"/>
  <c r="V12" i="28"/>
  <c r="V26" i="28"/>
  <c r="V18" i="28"/>
  <c r="V22" i="28"/>
  <c r="V23" i="28"/>
  <c r="V24" i="28"/>
  <c r="V27" i="28"/>
  <c r="V15" i="28"/>
  <c r="V21" i="28"/>
  <c r="V20" i="28"/>
  <c r="V17" i="28"/>
  <c r="V28" i="28"/>
  <c r="V14" i="28"/>
  <c r="V25" i="28"/>
  <c r="V19" i="28"/>
  <c r="V13" i="28"/>
  <c r="V16" i="28"/>
  <c r="V30" i="28"/>
  <c r="V29" i="28"/>
  <c r="V31" i="28"/>
  <c r="V90" i="28" l="1"/>
  <c r="I8" i="24"/>
  <c r="I14" i="24" s="1"/>
  <c r="G9" i="24" l="1"/>
  <c r="G10" i="24"/>
  <c r="G13" i="24"/>
  <c r="G11" i="24"/>
  <c r="G14" i="24" l="1"/>
</calcChain>
</file>

<file path=xl/sharedStrings.xml><?xml version="1.0" encoding="utf-8"?>
<sst xmlns="http://schemas.openxmlformats.org/spreadsheetml/2006/main" count="792" uniqueCount="280">
  <si>
    <t>صندوق سرمایه گذاری بخشی فرا الگوریتم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</si>
  <si>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</si>
  <si>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</si>
  <si>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</si>
  <si>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</si>
  <si>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</si>
  <si>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</si>
  <si>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</si>
  <si>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</si>
  <si>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</si>
  <si>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</si>
  <si>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</si>
  <si>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</si>
  <si>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</si>
  <si>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</si>
  <si>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</si>
  <si>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</si>
  <si>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</si>
  <si>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</si>
  <si>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</si>
  <si>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</si>
  <si>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</si>
  <si>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</si>
  <si>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</si>
  <si>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</si>
  <si>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</si>
  <si>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</si>
  <si>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</si>
  <si>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</si>
  <si>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</si>
  <si>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</si>
  <si>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</si>
  <si>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</si>
  <si>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</si>
  <si>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</si>
  <si>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</si>
  <si>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</si>
  <si>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</si>
  <si>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</si>
  <si>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</si>
  <si>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تعدیل شده</t>
  </si>
  <si>
    <t>درصد تعدیل</t>
  </si>
  <si>
    <t>خالص ارزش فروش تعدیل شده</t>
  </si>
  <si>
    <t>دلیل تعدیل</t>
  </si>
  <si>
    <t>سپرده های بانکی</t>
  </si>
  <si>
    <t>مبلغ</t>
  </si>
  <si>
    <t>افزایش</t>
  </si>
  <si>
    <t>کاهش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</si>
  <si>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</si>
  <si>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</si>
  <si>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</si>
  <si>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</si>
  <si>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</si>
  <si>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</si>
  <si>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</si>
  <si>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</si>
  <si>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</si>
  <si>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</si>
  <si>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</si>
  <si>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</si>
  <si>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</si>
  <si>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</si>
  <si>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</si>
  <si>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</si>
  <si>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</si>
  <si>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</si>
  <si>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</si>
  <si>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</si>
  <si>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</si>
  <si>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</si>
  <si>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</si>
  <si>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</si>
  <si>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</si>
  <si>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</si>
  <si>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</si>
  <si>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</si>
  <si>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</si>
  <si>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</si>
  <si>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</si>
  <si>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</si>
  <si>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</si>
  <si>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</si>
  <si>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</si>
  <si>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</si>
  <si>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</si>
  <si>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</si>
  <si>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</si>
  <si>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</si>
  <si>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</si>
  <si>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</si>
  <si>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</si>
  <si>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</si>
  <si>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</si>
  <si>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</si>
  <si>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</si>
  <si>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</si>
  <si>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</si>
  <si>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</si>
  <si>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</si>
  <si>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</si>
  <si>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</si>
  <si>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</si>
  <si>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</si>
  <si>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</si>
  <si>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‫صورت وضعیت پورتفوی</t>
  </si>
  <si>
    <t xml:space="preserve">صورت وضعیت پرتفوی </t>
  </si>
  <si>
    <t>کل دارایی ها</t>
  </si>
  <si>
    <t>1- سرمایه گذاری ها</t>
  </si>
  <si>
    <t xml:space="preserve">1-1-سرمایه‌گذاری در سهام </t>
  </si>
  <si>
    <t>شرکت</t>
  </si>
  <si>
    <t>درصد به کل  دارایی‌ها</t>
  </si>
  <si>
    <t>ریال</t>
  </si>
  <si>
    <t>درصد</t>
  </si>
  <si>
    <t>‫جمع</t>
  </si>
  <si>
    <t>فرآورده های دامی ولبنی دالاهو</t>
  </si>
  <si>
    <t>صنعتی زر ماکارون</t>
  </si>
  <si>
    <t>صنعت غذایی کورش</t>
  </si>
  <si>
    <t>بهار رز عالیس چناران</t>
  </si>
  <si>
    <t>پارس‌ مینو</t>
  </si>
  <si>
    <t>صندوق سرمایه‌گذاری بخشی فرا الگوریتم</t>
  </si>
  <si>
    <t>مشخصات حساب بانکی</t>
  </si>
  <si>
    <t>1403/03/31</t>
  </si>
  <si>
    <t>شماره حساب</t>
  </si>
  <si>
    <t>نوع سپرده</t>
  </si>
  <si>
    <t>تاریخ افتتاح حساب</t>
  </si>
  <si>
    <t>طی تیر ماه 1403</t>
  </si>
  <si>
    <t>درصد به کل دارایی‌ها</t>
  </si>
  <si>
    <t>‫سپرده بانکی نزد بانک صادرات</t>
  </si>
  <si>
    <t>2-1- سرمایه‌گذاری در  سپرده‌ بانکی</t>
  </si>
  <si>
    <t>‫سپرده بانکی نزد بانک خاورمیانه</t>
  </si>
  <si>
    <t xml:space="preserve">صورت وضعیت درآمدها </t>
  </si>
  <si>
    <t>2- درآمد حاصل از سرمایه گذاری ها</t>
  </si>
  <si>
    <t>-</t>
  </si>
  <si>
    <t xml:space="preserve"> 1-2-درآمد حاصل از سرمایه گذاری در سهام و حق تقدم سهام:  </t>
  </si>
  <si>
    <t>درصد از کل درآمد ها</t>
  </si>
  <si>
    <t>نام سپرده</t>
  </si>
  <si>
    <t>تاریخ سر رسید</t>
  </si>
  <si>
    <t>نرخ سود (درصد)</t>
  </si>
  <si>
    <t xml:space="preserve">درآمد سود </t>
  </si>
  <si>
    <t>سپرده های نزد بانک پاسارگاد</t>
  </si>
  <si>
    <t>اقتصادی و خودکفایی آزادگان</t>
  </si>
  <si>
    <t>شیرپاستوریزه‌پگاه‌اصفهان‌</t>
  </si>
  <si>
    <t>شرکت صنایع غذایی مینو شرق</t>
  </si>
  <si>
    <t>صنعتی بهپاک</t>
  </si>
  <si>
    <t>پاکدیس</t>
  </si>
  <si>
    <t>سپرده های نزد بانک صادرات</t>
  </si>
  <si>
    <t>سپرده های نزد بانک خاورمیانه</t>
  </si>
  <si>
    <t>1403/03/32</t>
  </si>
  <si>
    <t>1403/03/33</t>
  </si>
  <si>
    <t>1403/03/34</t>
  </si>
  <si>
    <t>تولیدی‌مهرام‌</t>
  </si>
  <si>
    <t>‫سپرده بانکی نزد بانک تجارت</t>
  </si>
  <si>
    <t>سپرده های نزد بانک تجارت</t>
  </si>
  <si>
    <t>تعدیل کارمزد کارگزاری</t>
  </si>
  <si>
    <t>‫صورت وضعیت درآمدها</t>
  </si>
  <si>
    <t>‫2-2-درآمد حاصل از سرمایه گذاری در گواهی سپرده کالایی</t>
  </si>
  <si>
    <t>‫طی دوره</t>
  </si>
  <si>
    <t>‫درآمد سود اوراق</t>
  </si>
  <si>
    <t>‫درآمد تغییر ارزش</t>
  </si>
  <si>
    <t>‫درآمد فروش</t>
  </si>
  <si>
    <t>4-2</t>
  </si>
  <si>
    <t>4-2-سایر درآمدها:</t>
  </si>
  <si>
    <t>درآمد حاصل از سرمایه گذاری در گواهی سپرده کالایی</t>
  </si>
  <si>
    <t xml:space="preserve">  1-3-2  سود سپرده بانکی </t>
  </si>
  <si>
    <t>3-2-درآمد حاصل از سرمایه گذاری در سپرده بانکی و گواهی سپرده:</t>
  </si>
  <si>
    <t>‫2-1- سرمایه گذاری در گواهی سپرده کالایی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</si>
  <si>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</si>
  <si>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</si>
  <si>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</si>
  <si>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</si>
  <si>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</si>
  <si>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</si>
  <si>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</si>
  <si>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</si>
  <si>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</si>
  <si>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</si>
  <si>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‫سپرده بانکی نزد بانک گردشگری</t>
  </si>
  <si>
    <t>سپرده های نزد بانک گردشگری</t>
  </si>
  <si>
    <t>شیرپاستوریزه‌پگاه‌خراسان‌</t>
  </si>
  <si>
    <t>شیر پاستوریزه پگاه گلستان</t>
  </si>
  <si>
    <t>سالمین‌</t>
  </si>
  <si>
    <t>کشاورزی‌ ودامپروی‌ مگسال‌</t>
  </si>
  <si>
    <t>قاسم ایران</t>
  </si>
  <si>
    <t>شیر و گوشت زاگرس شهرکرد</t>
  </si>
  <si>
    <t>کشاورزی و دامپروری فجر اصفهان</t>
  </si>
  <si>
    <t>کشت وصنعت و دامپروری پگاه فارس</t>
  </si>
  <si>
    <t>‫سپرده بانکی نزد بانک پاسارگاد</t>
  </si>
  <si>
    <t>شمش طلا GoldBar</t>
  </si>
  <si>
    <t>نشاسته و گلوکز آردینه</t>
  </si>
  <si>
    <t>هامون نایزه</t>
  </si>
  <si>
    <t>پالایش نفت تهران</t>
  </si>
  <si>
    <t>پویا زرکان آق دره</t>
  </si>
  <si>
    <t>سرمایه‌گذاری‌ سپه‌</t>
  </si>
  <si>
    <t>تولیدی کوچین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</si>
  <si>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</si>
  <si>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</si>
  <si>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</si>
  <si>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</si>
  <si>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</si>
  <si>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قیمت اعمال</t>
  </si>
  <si>
    <t>تاریخ اعمال</t>
  </si>
  <si>
    <t>اختیار خرید</t>
  </si>
  <si>
    <t>موقعیت فروش</t>
  </si>
  <si>
    <t>Covered Call</t>
  </si>
  <si>
    <t>1404/10/07</t>
  </si>
  <si>
    <t>تعدیل سود سپرده بانکی</t>
  </si>
  <si>
    <t>پتروشیمی پردیس</t>
  </si>
  <si>
    <t>مجتمع کاشی و سنگ پرسپولیس یزد</t>
  </si>
  <si>
    <t>پالایش نفت اصفهان</t>
  </si>
  <si>
    <t>بانک ملت</t>
  </si>
  <si>
    <t>اختیارخ وبملت-1400-1404/11/21</t>
  </si>
  <si>
    <t>1404/11/21</t>
  </si>
  <si>
    <t>اختیارخ شپنا-5500-1404/10/17</t>
  </si>
  <si>
    <t>اختیارخ وبملت-1400-1404/10/17</t>
  </si>
  <si>
    <t>اختیارخ وبملت-1500-1404/10/17</t>
  </si>
  <si>
    <t>اختیارخ فزر-120000-1404/10/07</t>
  </si>
  <si>
    <t>صنعتی‌ بهشهر</t>
  </si>
  <si>
    <t>1404/11/29</t>
  </si>
  <si>
    <t>1404/11/28</t>
  </si>
  <si>
    <t>1404/12/03</t>
  </si>
  <si>
    <t>1405/01/16</t>
  </si>
  <si>
    <t>1405/01/30</t>
  </si>
  <si>
    <t>1405/02/31</t>
  </si>
  <si>
    <t>سایر</t>
  </si>
  <si>
    <t>قیمت آخرین معامله</t>
  </si>
  <si>
    <t>1405/02/27</t>
  </si>
  <si>
    <t>1405/02/05</t>
  </si>
  <si>
    <t>1405/02/10</t>
  </si>
  <si>
    <t>ح.فرآورده های دامی ولبنی دالاهو</t>
  </si>
  <si>
    <t>توسعه‌ صنایع‌ بهشهر(هلدینگ</t>
  </si>
  <si>
    <r>
      <t xml:space="preserve">برای دوره یک ماهه منتهی به خرداد  ماه </t>
    </r>
    <r>
      <rPr>
        <sz val="36"/>
        <rFont val="B Nazanin"/>
        <charset val="178"/>
      </rPr>
      <t>1405</t>
    </r>
  </si>
  <si>
    <t>طی خرداد ماه 1405</t>
  </si>
  <si>
    <t>برای دوره یک ماهه منتهی به 31 خرداد ماه 1405</t>
  </si>
  <si>
    <t>1405/03/31</t>
  </si>
  <si>
    <t>از ابتدای سال مالی تا پایان خرداد ماه سال 1405</t>
  </si>
  <si>
    <t>تولیدمواداولیه‌داروپخش‌</t>
  </si>
  <si>
    <t>قند لرستان‌</t>
  </si>
  <si>
    <t>قنداصفهان‌</t>
  </si>
  <si>
    <t>شهد</t>
  </si>
  <si>
    <t>سرمایه گذاری دارویی تامین</t>
  </si>
  <si>
    <t>کشتیرانی دریای خزر</t>
  </si>
  <si>
    <t>شوکو پارس</t>
  </si>
  <si>
    <t>کشاورزی و دامپروری بینالود</t>
  </si>
  <si>
    <t>کشت و دام قیام اصفهان</t>
  </si>
  <si>
    <t>کشت و دامداری فکا</t>
  </si>
  <si>
    <t>ویتانا</t>
  </si>
  <si>
    <t>توزیع دارو پخش</t>
  </si>
  <si>
    <t>پدیده شیمی قرن</t>
  </si>
  <si>
    <t>سرمایه گذاری سیمان تامین</t>
  </si>
  <si>
    <t>سپید ماکیان</t>
  </si>
  <si>
    <t>توسعه سرمایه و صنعت غدیر</t>
  </si>
  <si>
    <t>سیمان‌ شرق‌</t>
  </si>
  <si>
    <t>سیمان‌مازندران‌</t>
  </si>
  <si>
    <t>شرکت خمیرمایه رضوی</t>
  </si>
  <si>
    <t>زرین ذرت شاهرود</t>
  </si>
  <si>
    <t>پخش البرز</t>
  </si>
  <si>
    <t>سیمان خوزستان</t>
  </si>
  <si>
    <t>فروشگاههای زنجیره ای افق کوروش</t>
  </si>
  <si>
    <t>صنعتی مینو</t>
  </si>
  <si>
    <t>نفت‌ بهران‌</t>
  </si>
  <si>
    <t>آلومینیوم‌ایران‌</t>
  </si>
  <si>
    <t>سیمان آرتا اردبیل</t>
  </si>
  <si>
    <t>سیمان‌ کرمان‌</t>
  </si>
  <si>
    <t>سیمان‌فارس‌</t>
  </si>
  <si>
    <t>صنایع غذایی رضوی</t>
  </si>
  <si>
    <t>کلر پارس</t>
  </si>
  <si>
    <t>ایران‌ ترانسفو</t>
  </si>
  <si>
    <t>پاریز شرق</t>
  </si>
  <si>
    <t>سیمان‌ قائن‌</t>
  </si>
  <si>
    <t>سیمان‌هرمزگان‌</t>
  </si>
  <si>
    <t>سرمایه گذاری توسعه صنایع سیمان</t>
  </si>
  <si>
    <t>تولید ژلاتین کپسول ایران</t>
  </si>
  <si>
    <t>بهنوش‌ ایران‌</t>
  </si>
  <si>
    <t>معدنی‌ املاح‌  ایران‌</t>
  </si>
  <si>
    <t>ملی کشت و صنعت و دامپروری پارس</t>
  </si>
  <si>
    <t>سیمان‌هگمتان‌</t>
  </si>
  <si>
    <t>1405/03/03</t>
  </si>
  <si>
    <t>1405/03/30</t>
  </si>
  <si>
    <t>1405/03/23</t>
  </si>
  <si>
    <t xml:space="preserve">درآمد سود سهام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</si>
</sst>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  <numFmt numFmtId="166" formatCode="_-* #,##0.00_-;\-* #,##0.00_-;_-* &quot;-&quot;??_-;_-@_-"/>
    <numFmt numFmtId="167" formatCode="_-* #,##0.0000000_-;\-* #,##0.0000000_-;_-* &quot;-&quot;??_-;_-@_-"/>
    <numFmt numFmtId="168" formatCode="#,##0_-;[Red]\(#,###\)"/>
    <numFmt numFmtId="169" formatCode="_-* #,##0.000000_-;\-* #,##0.000000_-;_-* &quot;-&quot;??_-;_-@_-"/>
    <numFmt numFmtId="170" formatCode="#,##0.0000000_-;[Red]\(#,###.0000000\)"/>
    <numFmt numFmtId="171" formatCode="#,##0.000000_-;[Red]\(#,###.000000\)"/>
    <numFmt numFmtId="172" formatCode="\-"/>
    <numFmt numFmtId="173" formatCode="#,##0.00_-;[Red]\(#,###.00\)"/>
    <numFmt numFmtId="174" formatCode="_ * #,##0.00000_-_ر_ي_ا_ل_ ;_ * #,##0.00000\-_ر_ي_ا_ل_ ;_ * &quot;-&quot;??_-_ر_ي_ا_ل_ ;_ @_ "/>
    <numFmt numFmtId="175" formatCode="_(* #,##0_);_(* \(#,##0\);_(* &quot;-&quot;??_);_(@_)"/>
    <numFmt numFmtId="176" formatCode="0.00_);[Red]\(0.00\)"/>
    <numFmt numFmtId="177" formatCode="0.0"/>
    <numFmt numFmtId="178" formatCode="_-* #,##0_-;_-* #,##0\-;_-* &quot;-&quot;??_-;_-@_-"/>
    <numFmt numFmtId="179" formatCode="0.0%"/>
    <numFmt numFmtId="180" formatCode="#,##0.00000"/>
    <numFmt numFmtId="181" formatCode="#,##0.000"/>
    <numFmt numFmtId="182" formatCode="_ * #,##0.000_-_ر_ي_ا_ل_ ;_ * #,##0.000\-_ر_ي_ا_ل_ ;_ * &quot;-&quot;??_-_ر_ي_ا_ل_ ;_ @_ "/>
    <numFmt numFmtId="183" formatCode="_(* #,##0.0000_);_(* \(#,##0.0000\);_(* &quot;-&quot;??_);_(@_)"/>
  </numFmts>
  <fonts count="10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18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Calibri"/>
      <family val="2"/>
      <charset val="178"/>
      <scheme val="minor"/>
    </font>
    <font>
      <sz val="10"/>
      <color rgb="FF000000"/>
      <name val="Arial"/>
      <family val="2"/>
    </font>
    <font>
      <sz val="18"/>
      <name val="B Nazanin"/>
      <charset val="178"/>
    </font>
    <font>
      <sz val="26"/>
      <name val="IranNastaliq"/>
      <family val="1"/>
    </font>
    <font>
      <sz val="36"/>
      <name val="IranNastaliq"/>
      <family val="1"/>
    </font>
    <font>
      <sz val="36"/>
      <name val="B Nazanin"/>
      <charset val="178"/>
    </font>
    <font>
      <b/>
      <sz val="18"/>
      <color theme="1"/>
      <name val="B Nazanin"/>
      <charset val="178"/>
    </font>
    <font>
      <sz val="13"/>
      <color theme="1"/>
      <name val="B Nazanin"/>
      <charset val="178"/>
    </font>
    <font>
      <b/>
      <sz val="13"/>
      <color rgb="FF0070C0"/>
      <name val="B Nazanin"/>
      <charset val="178"/>
    </font>
    <font>
      <b/>
      <sz val="13"/>
      <color theme="1"/>
      <name val="B Nazanin"/>
      <charset val="178"/>
    </font>
    <font>
      <b/>
      <sz val="18"/>
      <color rgb="FF0062AC"/>
      <name val="B Nazanin"/>
      <charset val="178"/>
    </font>
    <font>
      <sz val="16"/>
      <color theme="1"/>
      <name val="B Nazanin"/>
      <charset val="178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  <font>
      <b/>
      <sz val="16"/>
      <name val="B Nazanin"/>
      <charset val="178"/>
    </font>
    <font>
      <b/>
      <sz val="16"/>
      <color indexed="8"/>
      <name val="B Nazanin"/>
      <charset val="178"/>
    </font>
    <font>
      <sz val="14"/>
      <name val="B Nazanin"/>
      <charset val="178"/>
    </font>
    <font>
      <sz val="10"/>
      <color rgb="FF000000"/>
      <name val="IRANSans"/>
    </font>
    <font>
      <sz val="10"/>
      <color rgb="FFFFFFFF"/>
      <name val="IRANSans"/>
    </font>
    <font>
      <b/>
      <sz val="10"/>
      <color rgb="FFFFFFFF"/>
      <name val="IRANSans"/>
    </font>
    <font>
      <b/>
      <sz val="10"/>
      <name val="IRANSans"/>
    </font>
    <font>
      <b/>
      <sz val="12"/>
      <name val="B Nazanin"/>
      <charset val="178"/>
    </font>
    <font>
      <b/>
      <sz val="14"/>
      <name val="B Nazanin"/>
      <charset val="178"/>
    </font>
    <font>
      <sz val="14"/>
      <name val="IRANSans"/>
    </font>
    <font>
      <b/>
      <sz val="13"/>
      <name val="B Nazanin"/>
      <charset val="178"/>
    </font>
    <font>
      <sz val="13"/>
      <color rgb="FF000000"/>
      <name val="Tahoma"/>
      <family val="2"/>
    </font>
    <font>
      <b/>
      <sz val="13"/>
      <color rgb="FFFF0000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Nazanin"/>
      <charset val="178"/>
    </font>
    <font>
      <b/>
      <sz val="9"/>
      <color rgb="FF005EBB"/>
      <name val="Tahoma"/>
      <family val="2"/>
    </font>
    <font>
      <b/>
      <sz val="12"/>
      <color theme="1"/>
      <name val="B Nazanin"/>
      <charset val="178"/>
    </font>
    <font>
      <b/>
      <sz val="14"/>
      <color rgb="FF0062AC"/>
      <name val="B Nazanin"/>
      <charset val="178"/>
    </font>
    <font>
      <b/>
      <sz val="11"/>
      <color theme="1"/>
      <name val="B Nazanin"/>
      <charset val="178"/>
    </font>
    <font>
      <sz val="9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B Nazanin"/>
      <charset val="178"/>
    </font>
    <font>
      <sz val="14"/>
      <color theme="1"/>
      <name val="B Nazanin"/>
      <charset val="178"/>
    </font>
    <font>
      <sz val="30"/>
      <name val="IranNastaliq"/>
      <family val="1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2"/>
      <color rgb="FF000000"/>
      <name val="Tahoma"/>
      <family val="2"/>
    </font>
    <font>
      <sz val="11"/>
      <color rgb="FF0070C0"/>
      <name val="B Nazanin"/>
      <charset val="178"/>
    </font>
    <font>
      <b/>
      <sz val="12"/>
      <color rgb="FF0062AC"/>
      <name val="B Nazanin"/>
      <charset val="178"/>
    </font>
    <font>
      <b/>
      <sz val="12"/>
      <color rgb="FF0062AC"/>
      <name val="B Titr"/>
      <charset val="178"/>
    </font>
    <font>
      <b/>
      <sz val="11"/>
      <color rgb="FF0062AC"/>
      <name val="B Nazanin"/>
      <charset val="178"/>
    </font>
    <font>
      <sz val="11"/>
      <color rgb="FF0062AC"/>
      <name val="B Nazanin"/>
      <charset val="178"/>
    </font>
    <font>
      <sz val="10"/>
      <color rgb="FFFF0000"/>
      <name val="IRANSans"/>
    </font>
    <font>
      <sz val="10"/>
      <color rgb="FFFFFF00"/>
      <name val="B Titr"/>
      <charset val="178"/>
    </font>
    <font>
      <sz val="9"/>
      <color rgb="FF000000"/>
      <name val="Yekan"/>
    </font>
    <font>
      <b/>
      <sz val="16"/>
      <color rgb="FF0062AC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FF0000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Tahoma"/>
      <family val="2"/>
    </font>
    <font>
      <sz val="12"/>
      <color theme="1"/>
      <name val="B Mitra"/>
      <charset val="178"/>
    </font>
    <font>
      <sz val="16"/>
      <name val="B Nazanin"/>
      <charset val="178"/>
    </font>
    <font>
      <sz val="11"/>
      <name val="B Nazanin"/>
      <charset val="178"/>
    </font>
    <font>
      <sz val="10"/>
      <name val="IRANSans"/>
    </font>
    <font>
      <sz val="11"/>
      <name val="Calibri"/>
      <family val="2"/>
      <charset val="178"/>
      <scheme val="minor"/>
    </font>
    <font>
      <sz val="9"/>
      <name val="Tahoma"/>
      <family val="2"/>
    </font>
    <font>
      <b/>
      <sz val="14"/>
      <color rgb="FF0062AC"/>
      <name val="B Titr"/>
      <charset val="178"/>
    </font>
    <font>
      <sz val="14"/>
      <color theme="1"/>
      <name val="B Zar"/>
      <charset val="178"/>
    </font>
    <font>
      <sz val="14"/>
      <color indexed="8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14"/>
      <color rgb="FF000000"/>
      <name val="Tahoma"/>
      <family val="2"/>
    </font>
    <font>
      <b/>
      <sz val="14"/>
      <color rgb="FF005EBB"/>
      <name val="Tahoma"/>
      <family val="2"/>
    </font>
    <font>
      <sz val="18"/>
      <color rgb="FF000000"/>
      <name val="Tahoma"/>
      <family val="2"/>
    </font>
    <font>
      <sz val="11"/>
      <color rgb="FF000000"/>
      <name val="Tahoma"/>
      <family val="2"/>
    </font>
    <font>
      <b/>
      <sz val="11"/>
      <name val="B Nazanin"/>
      <charset val="178"/>
    </font>
    <font>
      <b/>
      <sz val="12"/>
      <color theme="1"/>
      <name val="B Zar"/>
      <charset val="178"/>
    </font>
    <font>
      <b/>
      <sz val="16"/>
      <color rgb="FFFF0000"/>
      <name val="B Nazanin"/>
      <charset val="178"/>
    </font>
    <font>
      <sz val="14"/>
      <color rgb="FFFF0000"/>
      <name val="B Nazanin"/>
      <charset val="178"/>
    </font>
    <font>
      <sz val="14"/>
      <name val="IranNastaliq"/>
      <family val="1"/>
    </font>
    <font>
      <sz val="9"/>
      <color rgb="FF005EBB"/>
      <name val="Tahoma"/>
      <family val="2"/>
    </font>
    <font>
      <sz val="10"/>
      <color rgb="FF000000"/>
      <name val="B Nazanin"/>
      <charset val="178"/>
    </font>
    <font>
      <sz val="10"/>
      <color rgb="FF333333"/>
      <name val="IRANSans"/>
    </font>
    <font>
      <sz val="8"/>
      <name val="Arial"/>
      <family val="2"/>
    </font>
    <font>
      <b/>
      <sz val="10"/>
      <color theme="1"/>
      <name val="IRANSans"/>
    </font>
    <font>
      <sz val="14"/>
      <name val="Calibri"/>
      <family val="2"/>
      <scheme val="minor"/>
    </font>
    <font>
      <sz val="14"/>
      <color rgb="FF7030A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charset val="178"/>
      <scheme val="minor"/>
    </font>
    <font>
      <sz val="10"/>
      <color rgb="FF29343D"/>
      <name val="IRANSans"/>
    </font>
    <font>
      <b/>
      <sz val="11"/>
      <color rgb="FFFF0000"/>
      <name val="B Nazanin"/>
      <charset val="178"/>
    </font>
    <font>
      <b/>
      <u/>
      <sz val="16"/>
      <name val="B Nazanin"/>
      <charset val="178"/>
    </font>
    <font>
      <sz val="12"/>
      <color indexed="8"/>
      <name val="B Nazanin"/>
      <charset val="178"/>
    </font>
    <font>
      <sz val="10"/>
      <color rgb="FF8E8E93"/>
      <name val="IRANSans"/>
    </font>
    <font>
      <sz val="11"/>
      <color rgb="FFFFFF00"/>
      <name val="Calibri"/>
      <family val="2"/>
      <charset val="178"/>
      <scheme val="minor"/>
    </font>
    <font>
      <sz val="14"/>
      <color rgb="FFFFFF00"/>
      <name val="Calibri"/>
      <family val="2"/>
      <scheme val="minor"/>
    </font>
    <font>
      <sz val="10"/>
      <color rgb="FFFFC000"/>
      <name val="IRANSans"/>
    </font>
    <font>
      <sz val="13"/>
      <color rgb="FFFFFF00"/>
      <name val="B Nazanin"/>
      <charset val="178"/>
    </font>
    <font>
      <sz val="11"/>
      <color theme="9" tint="-0.249977111117893"/>
      <name val="Calibri"/>
      <family val="2"/>
      <charset val="178"/>
      <scheme val="minor"/>
    </font>
    <font>
      <sz val="11"/>
      <color rgb="FF262626"/>
      <name val="IRANSans"/>
    </font>
    <font>
      <b/>
      <sz val="10"/>
      <color rgb="FF29343D"/>
      <name val="IRANSans"/>
    </font>
    <font>
      <sz val="14"/>
      <color rgb="FF0062AC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3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1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20" fillId="0" borderId="0" xfId="4" applyNumberFormat="1" applyFont="1" applyFill="1" applyAlignment="1">
      <alignment horizontal="center"/>
    </xf>
    <xf numFmtId="165" fontId="20" fillId="0" borderId="0" xfId="4" applyNumberFormat="1" applyFont="1" applyFill="1" applyBorder="1" applyAlignment="1">
      <alignment horizontal="center" vertical="center" readingOrder="2"/>
    </xf>
    <xf numFmtId="2" fontId="22" fillId="0" borderId="0" xfId="5" applyNumberFormat="1" applyFont="1" applyFill="1" applyBorder="1" applyAlignment="1">
      <alignment horizontal="center" vertical="center" wrapText="1" readingOrder="2"/>
    </xf>
    <xf numFmtId="165" fontId="16" fillId="0" borderId="0" xfId="4" applyNumberFormat="1" applyFont="1" applyFill="1" applyAlignment="1">
      <alignment horizontal="center"/>
    </xf>
    <xf numFmtId="165" fontId="25" fillId="0" borderId="0" xfId="4" applyNumberFormat="1" applyFont="1" applyFill="1" applyAlignment="1">
      <alignment horizontal="center" vertical="center"/>
    </xf>
    <xf numFmtId="165" fontId="31" fillId="0" borderId="0" xfId="4" applyNumberFormat="1" applyFont="1" applyFill="1" applyAlignment="1">
      <alignment horizontal="center" vertical="center"/>
    </xf>
    <xf numFmtId="165" fontId="25" fillId="0" borderId="0" xfId="4" applyNumberFormat="1" applyFont="1" applyFill="1" applyBorder="1" applyAlignment="1">
      <alignment horizontal="center" vertical="center"/>
    </xf>
    <xf numFmtId="165" fontId="16" fillId="0" borderId="0" xfId="4" applyNumberFormat="1" applyFont="1" applyFill="1" applyAlignment="1">
      <alignment horizontal="center" vertical="center"/>
    </xf>
    <xf numFmtId="1" fontId="45" fillId="0" borderId="0" xfId="5" applyNumberFormat="1" applyFont="1" applyFill="1" applyBorder="1" applyAlignment="1">
      <alignment horizontal="center" vertical="center"/>
    </xf>
    <xf numFmtId="165" fontId="50" fillId="0" borderId="0" xfId="4" applyNumberFormat="1" applyFont="1" applyFill="1" applyBorder="1" applyAlignment="1">
      <alignment horizontal="center" vertical="center"/>
    </xf>
    <xf numFmtId="2" fontId="44" fillId="0" borderId="0" xfId="5" applyNumberFormat="1" applyFont="1" applyFill="1" applyAlignment="1">
      <alignment horizontal="center" vertical="center" readingOrder="2"/>
    </xf>
    <xf numFmtId="176" fontId="44" fillId="0" borderId="0" xfId="5" applyNumberFormat="1" applyFont="1" applyFill="1" applyBorder="1" applyAlignment="1">
      <alignment horizontal="center" vertical="center" readingOrder="2"/>
    </xf>
    <xf numFmtId="2" fontId="44" fillId="0" borderId="0" xfId="5" applyNumberFormat="1" applyFont="1" applyFill="1" applyBorder="1" applyAlignment="1">
      <alignment horizontal="center" vertical="center" readingOrder="2"/>
    </xf>
    <xf numFmtId="2" fontId="44" fillId="0" borderId="6" xfId="5" applyNumberFormat="1" applyFont="1" applyFill="1" applyBorder="1" applyAlignment="1">
      <alignment horizontal="center" vertical="center" readingOrder="2"/>
    </xf>
    <xf numFmtId="38" fontId="36" fillId="0" borderId="0" xfId="4" applyNumberFormat="1" applyFont="1" applyFill="1" applyAlignment="1">
      <alignment vertical="center"/>
    </xf>
    <xf numFmtId="165" fontId="44" fillId="0" borderId="0" xfId="4" applyNumberFormat="1" applyFont="1" applyFill="1" applyAlignment="1">
      <alignment horizontal="center" vertical="center"/>
    </xf>
    <xf numFmtId="178" fontId="45" fillId="0" borderId="0" xfId="4" applyNumberFormat="1" applyFont="1" applyFill="1" applyAlignment="1">
      <alignment horizontal="center" vertical="center"/>
    </xf>
    <xf numFmtId="165" fontId="0" fillId="0" borderId="0" xfId="4" applyNumberFormat="1" applyFont="1" applyFill="1"/>
    <xf numFmtId="165" fontId="75" fillId="0" borderId="0" xfId="4" applyNumberFormat="1" applyFont="1" applyFill="1"/>
    <xf numFmtId="3" fontId="45" fillId="0" borderId="0" xfId="5" applyNumberFormat="1" applyFont="1" applyFill="1" applyBorder="1" applyAlignment="1">
      <alignment horizontal="center" vertical="center"/>
    </xf>
    <xf numFmtId="3" fontId="21" fillId="0" borderId="0" xfId="5" applyNumberFormat="1" applyFont="1" applyFill="1" applyBorder="1" applyAlignment="1">
      <alignment horizontal="center" vertical="center"/>
    </xf>
    <xf numFmtId="10" fontId="45" fillId="0" borderId="0" xfId="5" applyNumberFormat="1" applyFont="1" applyFill="1" applyBorder="1" applyAlignment="1">
      <alignment horizontal="center" vertical="center"/>
    </xf>
    <xf numFmtId="10" fontId="36" fillId="0" borderId="0" xfId="5" applyNumberFormat="1" applyFont="1" applyFill="1" applyBorder="1" applyAlignment="1">
      <alignment horizontal="center" vertical="center"/>
    </xf>
    <xf numFmtId="1" fontId="36" fillId="0" borderId="10" xfId="5" applyNumberFormat="1" applyFont="1" applyFill="1" applyBorder="1" applyAlignment="1">
      <alignment horizontal="center" vertical="center"/>
    </xf>
    <xf numFmtId="178" fontId="44" fillId="0" borderId="0" xfId="4" applyNumberFormat="1" applyFont="1" applyFill="1" applyAlignment="1">
      <alignment vertical="center"/>
    </xf>
    <xf numFmtId="168" fontId="20" fillId="0" borderId="0" xfId="3" applyNumberFormat="1" applyFont="1" applyAlignment="1">
      <alignment horizontal="center" vertical="center"/>
    </xf>
    <xf numFmtId="168" fontId="45" fillId="0" borderId="0" xfId="3" applyNumberFormat="1" applyFont="1" applyAlignment="1">
      <alignment horizontal="center" vertical="center"/>
    </xf>
    <xf numFmtId="37" fontId="25" fillId="0" borderId="0" xfId="3" applyNumberFormat="1" applyFont="1" applyAlignment="1">
      <alignment horizontal="right" vertical="center" wrapText="1"/>
    </xf>
    <xf numFmtId="168" fontId="22" fillId="0" borderId="0" xfId="3" applyNumberFormat="1" applyFont="1" applyAlignment="1">
      <alignment horizontal="center" vertical="center"/>
    </xf>
    <xf numFmtId="168" fontId="48" fillId="0" borderId="6" xfId="3" applyNumberFormat="1" applyFont="1" applyBorder="1" applyAlignment="1">
      <alignment horizontal="center" vertical="center"/>
    </xf>
    <xf numFmtId="168" fontId="44" fillId="0" borderId="0" xfId="3" applyNumberFormat="1" applyFont="1" applyAlignment="1">
      <alignment horizontal="center" vertical="center"/>
    </xf>
    <xf numFmtId="0" fontId="45" fillId="0" borderId="0" xfId="3" applyFont="1" applyAlignment="1">
      <alignment horizontal="center" vertical="center" wrapText="1"/>
    </xf>
    <xf numFmtId="165" fontId="44" fillId="0" borderId="0" xfId="4" applyNumberFormat="1" applyFont="1" applyFill="1"/>
    <xf numFmtId="165" fontId="9" fillId="0" borderId="0" xfId="3" applyNumberFormat="1"/>
    <xf numFmtId="0" fontId="9" fillId="0" borderId="0" xfId="3"/>
    <xf numFmtId="0" fontId="45" fillId="0" borderId="0" xfId="3" applyFont="1" applyAlignment="1">
      <alignment wrapText="1"/>
    </xf>
    <xf numFmtId="38" fontId="45" fillId="0" borderId="0" xfId="3" applyNumberFormat="1" applyFont="1" applyAlignment="1">
      <alignment horizontal="center" vertical="center"/>
    </xf>
    <xf numFmtId="172" fontId="45" fillId="0" borderId="0" xfId="3" applyNumberFormat="1" applyFont="1" applyAlignment="1">
      <alignment horizontal="center" vertical="center"/>
    </xf>
    <xf numFmtId="168" fontId="62" fillId="0" borderId="0" xfId="3" applyNumberFormat="1" applyFont="1"/>
    <xf numFmtId="0" fontId="30" fillId="0" borderId="0" xfId="3" applyFont="1"/>
    <xf numFmtId="0" fontId="37" fillId="0" borderId="0" xfId="3" applyFont="1"/>
    <xf numFmtId="168" fontId="37" fillId="0" borderId="0" xfId="3" applyNumberFormat="1" applyFont="1"/>
    <xf numFmtId="37" fontId="66" fillId="0" borderId="0" xfId="3" applyNumberFormat="1" applyFont="1" applyAlignment="1">
      <alignment horizontal="right" vertical="center" wrapText="1"/>
    </xf>
    <xf numFmtId="0" fontId="45" fillId="0" borderId="0" xfId="3" applyFont="1"/>
    <xf numFmtId="168" fontId="66" fillId="0" borderId="0" xfId="3" applyNumberFormat="1" applyFont="1" applyAlignment="1">
      <alignment horizontal="center" vertical="center"/>
    </xf>
    <xf numFmtId="3" fontId="44" fillId="0" borderId="0" xfId="3" applyNumberFormat="1" applyFont="1"/>
    <xf numFmtId="0" fontId="44" fillId="0" borderId="0" xfId="3" applyFont="1"/>
    <xf numFmtId="165" fontId="44" fillId="0" borderId="0" xfId="3" applyNumberFormat="1" applyFont="1"/>
    <xf numFmtId="168" fontId="44" fillId="0" borderId="0" xfId="3" applyNumberFormat="1" applyFont="1"/>
    <xf numFmtId="37" fontId="66" fillId="0" borderId="0" xfId="3" applyNumberFormat="1" applyFont="1" applyAlignment="1">
      <alignment horizontal="right" vertical="center"/>
    </xf>
    <xf numFmtId="3" fontId="63" fillId="0" borderId="0" xfId="3" applyNumberFormat="1" applyFont="1" applyAlignment="1">
      <alignment horizontal="center" vertical="center" wrapText="1" readingOrder="2"/>
    </xf>
    <xf numFmtId="173" fontId="20" fillId="0" borderId="0" xfId="3" applyNumberFormat="1" applyFont="1" applyAlignment="1">
      <alignment horizontal="center" vertical="center"/>
    </xf>
    <xf numFmtId="0" fontId="42" fillId="0" borderId="0" xfId="3" applyFont="1"/>
    <xf numFmtId="0" fontId="36" fillId="0" borderId="0" xfId="3" applyFont="1" applyAlignment="1">
      <alignment horizontal="right" vertical="center" wrapText="1"/>
    </xf>
    <xf numFmtId="168" fontId="21" fillId="0" borderId="10" xfId="3" applyNumberFormat="1" applyFont="1" applyBorder="1" applyAlignment="1">
      <alignment horizontal="center" vertical="center"/>
    </xf>
    <xf numFmtId="168" fontId="45" fillId="0" borderId="0" xfId="3" applyNumberFormat="1" applyFont="1" applyAlignment="1">
      <alignment horizontal="right" vertical="center"/>
    </xf>
    <xf numFmtId="0" fontId="44" fillId="0" borderId="0" xfId="3" applyFont="1" applyAlignment="1">
      <alignment vertical="center" wrapText="1" readingOrder="2"/>
    </xf>
    <xf numFmtId="0" fontId="45" fillId="0" borderId="0" xfId="3" applyFont="1" applyAlignment="1">
      <alignment horizontal="center" vertical="center" wrapText="1" readingOrder="2"/>
    </xf>
    <xf numFmtId="2" fontId="25" fillId="0" borderId="0" xfId="3" applyNumberFormat="1" applyFont="1" applyAlignment="1">
      <alignment horizontal="center" vertical="center"/>
    </xf>
    <xf numFmtId="37" fontId="25" fillId="0" borderId="0" xfId="3" applyNumberFormat="1" applyFont="1" applyAlignment="1">
      <alignment horizontal="center" vertical="center"/>
    </xf>
    <xf numFmtId="1" fontId="45" fillId="0" borderId="0" xfId="5" applyNumberFormat="1" applyFont="1" applyFill="1" applyBorder="1" applyAlignment="1">
      <alignment horizontal="center" vertical="center" wrapText="1"/>
    </xf>
    <xf numFmtId="1" fontId="20" fillId="0" borderId="0" xfId="5" applyNumberFormat="1" applyFont="1" applyFill="1" applyBorder="1" applyAlignment="1">
      <alignment horizontal="center" vertical="center" wrapText="1"/>
    </xf>
    <xf numFmtId="168" fontId="20" fillId="0" borderId="0" xfId="7" applyNumberFormat="1" applyFont="1" applyFill="1" applyAlignment="1">
      <alignment horizontal="center" vertical="center"/>
    </xf>
    <xf numFmtId="2" fontId="75" fillId="0" borderId="0" xfId="11" applyNumberFormat="1" applyFont="1" applyFill="1" applyBorder="1" applyAlignment="1">
      <alignment horizontal="center" vertical="center"/>
    </xf>
    <xf numFmtId="2" fontId="75" fillId="0" borderId="10" xfId="11" applyNumberFormat="1" applyFont="1" applyFill="1" applyBorder="1" applyAlignment="1">
      <alignment horizontal="center" vertical="center"/>
    </xf>
    <xf numFmtId="37" fontId="44" fillId="0" borderId="0" xfId="3" applyNumberFormat="1" applyFont="1"/>
    <xf numFmtId="0" fontId="41" fillId="0" borderId="0" xfId="3" applyFont="1" applyAlignment="1">
      <alignment vertical="center" wrapText="1"/>
    </xf>
    <xf numFmtId="38" fontId="37" fillId="0" borderId="0" xfId="3" applyNumberFormat="1" applyFont="1"/>
    <xf numFmtId="168" fontId="36" fillId="0" borderId="10" xfId="3" applyNumberFormat="1" applyFont="1" applyBorder="1" applyAlignment="1">
      <alignment horizontal="center" vertical="center"/>
    </xf>
    <xf numFmtId="38" fontId="36" fillId="0" borderId="0" xfId="3" applyNumberFormat="1" applyFont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 wrapText="1"/>
    </xf>
    <xf numFmtId="37" fontId="84" fillId="0" borderId="0" xfId="3" applyNumberFormat="1" applyFont="1" applyAlignment="1">
      <alignment horizontal="right" vertical="center" wrapText="1"/>
    </xf>
    <xf numFmtId="0" fontId="36" fillId="0" borderId="0" xfId="3" applyFont="1"/>
    <xf numFmtId="168" fontId="36" fillId="0" borderId="0" xfId="3" applyNumberFormat="1" applyFont="1" applyAlignment="1">
      <alignment horizontal="center" vertical="center"/>
    </xf>
    <xf numFmtId="1" fontId="36" fillId="0" borderId="0" xfId="3" applyNumberFormat="1" applyFont="1" applyAlignment="1">
      <alignment horizontal="center" vertical="center"/>
    </xf>
    <xf numFmtId="168" fontId="22" fillId="0" borderId="0" xfId="3" applyNumberFormat="1" applyFont="1" applyAlignment="1">
      <alignment horizontal="right" vertical="center" wrapText="1"/>
    </xf>
    <xf numFmtId="0" fontId="20" fillId="0" borderId="0" xfId="3" applyFont="1" applyAlignment="1">
      <alignment vertical="center" wrapText="1" readingOrder="2"/>
    </xf>
    <xf numFmtId="3" fontId="11" fillId="0" borderId="0" xfId="3" applyNumberFormat="1" applyFont="1" applyAlignment="1">
      <alignment horizontal="center" vertical="center"/>
    </xf>
    <xf numFmtId="0" fontId="20" fillId="0" borderId="0" xfId="3" applyFont="1" applyAlignment="1">
      <alignment horizontal="center" vertical="center" readingOrder="2"/>
    </xf>
    <xf numFmtId="168" fontId="16" fillId="0" borderId="0" xfId="3" applyNumberFormat="1" applyFont="1"/>
    <xf numFmtId="171" fontId="16" fillId="0" borderId="0" xfId="3" applyNumberFormat="1" applyFont="1"/>
    <xf numFmtId="43" fontId="16" fillId="0" borderId="0" xfId="3" applyNumberFormat="1" applyFont="1"/>
    <xf numFmtId="0" fontId="16" fillId="0" borderId="0" xfId="3" applyFont="1"/>
    <xf numFmtId="175" fontId="22" fillId="0" borderId="0" xfId="12" applyNumberFormat="1" applyFont="1" applyFill="1" applyBorder="1" applyAlignment="1">
      <alignment horizontal="center" vertical="center" wrapText="1" readingOrder="2"/>
    </xf>
    <xf numFmtId="165" fontId="25" fillId="0" borderId="0" xfId="4" applyNumberFormat="1" applyFont="1" applyFill="1" applyAlignment="1">
      <alignment horizontal="center"/>
    </xf>
    <xf numFmtId="168" fontId="48" fillId="0" borderId="0" xfId="3" applyNumberFormat="1" applyFont="1" applyAlignment="1">
      <alignment horizontal="center" vertical="center"/>
    </xf>
    <xf numFmtId="37" fontId="45" fillId="0" borderId="0" xfId="3" applyNumberFormat="1" applyFont="1"/>
    <xf numFmtId="0" fontId="20" fillId="0" borderId="0" xfId="3" applyFont="1"/>
    <xf numFmtId="0" fontId="20" fillId="0" borderId="7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 wrapText="1"/>
    </xf>
    <xf numFmtId="0" fontId="45" fillId="0" borderId="0" xfId="3" applyFont="1" applyAlignment="1">
      <alignment horizontal="center"/>
    </xf>
    <xf numFmtId="37" fontId="66" fillId="0" borderId="0" xfId="3" applyNumberFormat="1" applyFont="1" applyAlignment="1">
      <alignment horizontal="center" vertical="center"/>
    </xf>
    <xf numFmtId="174" fontId="44" fillId="0" borderId="0" xfId="3" applyNumberFormat="1" applyFont="1"/>
    <xf numFmtId="0" fontId="21" fillId="0" borderId="0" xfId="3" applyFont="1" applyAlignment="1">
      <alignment horizontal="right" vertical="center" wrapText="1"/>
    </xf>
    <xf numFmtId="0" fontId="67" fillId="0" borderId="0" xfId="3" applyFont="1"/>
    <xf numFmtId="3" fontId="68" fillId="0" borderId="0" xfId="3" applyNumberFormat="1" applyFont="1"/>
    <xf numFmtId="3" fontId="67" fillId="0" borderId="0" xfId="3" applyNumberFormat="1" applyFont="1"/>
    <xf numFmtId="3" fontId="32" fillId="0" borderId="0" xfId="3" applyNumberFormat="1" applyFont="1"/>
    <xf numFmtId="3" fontId="20" fillId="0" borderId="0" xfId="3" applyNumberFormat="1" applyFont="1"/>
    <xf numFmtId="168" fontId="67" fillId="0" borderId="0" xfId="3" applyNumberFormat="1" applyFont="1"/>
    <xf numFmtId="3" fontId="90" fillId="0" borderId="0" xfId="3" applyNumberFormat="1" applyFont="1"/>
    <xf numFmtId="3" fontId="31" fillId="0" borderId="0" xfId="3" applyNumberFormat="1" applyFont="1"/>
    <xf numFmtId="3" fontId="25" fillId="0" borderId="0" xfId="3" applyNumberFormat="1" applyFont="1"/>
    <xf numFmtId="3" fontId="70" fillId="0" borderId="0" xfId="3" applyNumberFormat="1" applyFont="1"/>
    <xf numFmtId="3" fontId="100" fillId="0" borderId="0" xfId="3" applyNumberFormat="1" applyFont="1"/>
    <xf numFmtId="3" fontId="11" fillId="0" borderId="0" xfId="3" applyNumberFormat="1" applyFont="1"/>
    <xf numFmtId="3" fontId="91" fillId="0" borderId="0" xfId="3" applyNumberFormat="1" applyFont="1"/>
    <xf numFmtId="165" fontId="67" fillId="0" borderId="0" xfId="4" applyNumberFormat="1" applyFont="1" applyFill="1" applyAlignment="1">
      <alignment horizontal="center" vertical="center"/>
    </xf>
    <xf numFmtId="168" fontId="45" fillId="0" borderId="0" xfId="3" applyNumberFormat="1" applyFont="1"/>
    <xf numFmtId="168" fontId="90" fillId="0" borderId="0" xfId="3" applyNumberFormat="1" applyFont="1"/>
    <xf numFmtId="3" fontId="36" fillId="0" borderId="0" xfId="3" applyNumberFormat="1" applyFont="1"/>
    <xf numFmtId="0" fontId="39" fillId="0" borderId="0" xfId="3" applyFont="1" applyAlignment="1">
      <alignment horizontal="center"/>
    </xf>
    <xf numFmtId="0" fontId="51" fillId="0" borderId="0" xfId="3" applyFont="1" applyAlignment="1">
      <alignment horizontal="right" vertical="center" readingOrder="2"/>
    </xf>
    <xf numFmtId="0" fontId="51" fillId="0" borderId="0" xfId="3" applyFont="1" applyAlignment="1">
      <alignment vertical="center" readingOrder="2"/>
    </xf>
    <xf numFmtId="0" fontId="61" fillId="0" borderId="7" xfId="3" applyFont="1" applyBorder="1" applyAlignment="1">
      <alignment horizontal="right" vertical="center" wrapText="1" readingOrder="2"/>
    </xf>
    <xf numFmtId="0" fontId="61" fillId="0" borderId="0" xfId="3" applyFont="1" applyAlignment="1">
      <alignment vertical="center" wrapText="1" readingOrder="2"/>
    </xf>
    <xf numFmtId="0" fontId="3" fillId="0" borderId="7" xfId="3" applyFont="1" applyBorder="1" applyAlignment="1">
      <alignment horizontal="center" vertical="center" wrapText="1" readingOrder="2"/>
    </xf>
    <xf numFmtId="0" fontId="37" fillId="0" borderId="0" xfId="3" applyFont="1" applyAlignment="1">
      <alignment vertical="center" wrapText="1"/>
    </xf>
    <xf numFmtId="0" fontId="61" fillId="0" borderId="0" xfId="3" applyFont="1" applyAlignment="1">
      <alignment horizontal="center" vertical="center" wrapText="1" readingOrder="2"/>
    </xf>
    <xf numFmtId="179" fontId="44" fillId="0" borderId="0" xfId="5" applyNumberFormat="1" applyFont="1" applyFill="1" applyAlignment="1">
      <alignment horizontal="center" vertical="center"/>
    </xf>
    <xf numFmtId="43" fontId="9" fillId="0" borderId="0" xfId="3" applyNumberFormat="1"/>
    <xf numFmtId="0" fontId="86" fillId="0" borderId="0" xfId="3" applyFont="1" applyAlignment="1">
      <alignment horizontal="center" vertical="center" wrapText="1" readingOrder="2"/>
    </xf>
    <xf numFmtId="9" fontId="0" fillId="0" borderId="0" xfId="5" applyFont="1" applyFill="1"/>
    <xf numFmtId="0" fontId="43" fillId="0" borderId="0" xfId="3" applyFont="1" applyAlignment="1">
      <alignment vertical="center" wrapText="1"/>
    </xf>
    <xf numFmtId="0" fontId="3" fillId="0" borderId="0" xfId="3" applyFont="1" applyAlignment="1">
      <alignment horizontal="center" vertical="center" wrapText="1" readingOrder="2"/>
    </xf>
    <xf numFmtId="0" fontId="4" fillId="0" borderId="0" xfId="3" applyFont="1" applyAlignment="1">
      <alignment horizontal="right" vertical="center" wrapText="1" readingOrder="2"/>
    </xf>
    <xf numFmtId="3" fontId="9" fillId="0" borderId="0" xfId="3" applyNumberFormat="1"/>
    <xf numFmtId="3" fontId="87" fillId="0" borderId="0" xfId="3" applyNumberFormat="1" applyFont="1"/>
    <xf numFmtId="0" fontId="3" fillId="0" borderId="0" xfId="3" applyFont="1" applyAlignment="1">
      <alignment horizontal="right" vertical="center" wrapText="1" readingOrder="2"/>
    </xf>
    <xf numFmtId="168" fontId="3" fillId="0" borderId="11" xfId="3" applyNumberFormat="1" applyFont="1" applyBorder="1" applyAlignment="1">
      <alignment horizontal="center" vertical="center" wrapText="1" readingOrder="2"/>
    </xf>
    <xf numFmtId="3" fontId="26" fillId="0" borderId="0" xfId="3" applyNumberFormat="1" applyFont="1"/>
    <xf numFmtId="0" fontId="46" fillId="0" borderId="0" xfId="3" applyFont="1"/>
    <xf numFmtId="168" fontId="9" fillId="0" borderId="0" xfId="3" applyNumberFormat="1" applyAlignment="1">
      <alignment horizontal="center" vertical="center"/>
    </xf>
    <xf numFmtId="168" fontId="9" fillId="0" borderId="0" xfId="3" applyNumberFormat="1"/>
    <xf numFmtId="0" fontId="48" fillId="0" borderId="0" xfId="3" applyFont="1"/>
    <xf numFmtId="0" fontId="48" fillId="0" borderId="7" xfId="3" applyFont="1" applyBorder="1"/>
    <xf numFmtId="0" fontId="48" fillId="0" borderId="0" xfId="3" applyFont="1" applyAlignment="1">
      <alignment vertical="center" wrapText="1"/>
    </xf>
    <xf numFmtId="0" fontId="39" fillId="0" borderId="0" xfId="3" applyFont="1" applyAlignment="1">
      <alignment vertical="center" wrapText="1"/>
    </xf>
    <xf numFmtId="0" fontId="3" fillId="0" borderId="8" xfId="3" applyFont="1" applyBorder="1" applyAlignment="1">
      <alignment horizontal="center" vertical="center" wrapText="1" readingOrder="2"/>
    </xf>
    <xf numFmtId="0" fontId="60" fillId="0" borderId="0" xfId="3" applyFont="1" applyAlignment="1">
      <alignment horizontal="center" vertical="center" wrapText="1" readingOrder="2"/>
    </xf>
    <xf numFmtId="37" fontId="63" fillId="0" borderId="0" xfId="3" applyNumberFormat="1" applyFont="1" applyAlignment="1">
      <alignment horizontal="center" vertical="center" wrapText="1" readingOrder="2"/>
    </xf>
    <xf numFmtId="0" fontId="45" fillId="0" borderId="0" xfId="3" applyFont="1" applyAlignment="1">
      <alignment vertical="center" wrapText="1"/>
    </xf>
    <xf numFmtId="0" fontId="36" fillId="0" borderId="0" xfId="3" applyFont="1" applyAlignment="1">
      <alignment vertical="center" wrapText="1"/>
    </xf>
    <xf numFmtId="175" fontId="37" fillId="0" borderId="0" xfId="7" applyNumberFormat="1" applyFont="1" applyFill="1"/>
    <xf numFmtId="3" fontId="47" fillId="0" borderId="0" xfId="3" applyNumberFormat="1" applyFont="1"/>
    <xf numFmtId="168" fontId="80" fillId="0" borderId="0" xfId="3" applyNumberFormat="1" applyFont="1"/>
    <xf numFmtId="3" fontId="80" fillId="0" borderId="0" xfId="3" applyNumberFormat="1" applyFont="1"/>
    <xf numFmtId="0" fontId="80" fillId="0" borderId="0" xfId="3" applyFont="1"/>
    <xf numFmtId="3" fontId="41" fillId="0" borderId="0" xfId="3" applyNumberFormat="1" applyFont="1"/>
    <xf numFmtId="0" fontId="81" fillId="0" borderId="0" xfId="3" applyFont="1" applyAlignment="1">
      <alignment horizontal="right"/>
    </xf>
    <xf numFmtId="0" fontId="81" fillId="0" borderId="0" xfId="3" applyFont="1" applyAlignment="1">
      <alignment horizontal="center"/>
    </xf>
    <xf numFmtId="0" fontId="74" fillId="0" borderId="0" xfId="3" applyFont="1"/>
    <xf numFmtId="0" fontId="74" fillId="0" borderId="0" xfId="3" applyFont="1" applyAlignment="1">
      <alignment horizontal="center"/>
    </xf>
    <xf numFmtId="0" fontId="45" fillId="0" borderId="0" xfId="3" applyFont="1" applyAlignment="1">
      <alignment horizontal="right"/>
    </xf>
    <xf numFmtId="0" fontId="45" fillId="0" borderId="7" xfId="3" applyFont="1" applyBorder="1" applyAlignment="1">
      <alignment horizontal="center"/>
    </xf>
    <xf numFmtId="0" fontId="45" fillId="0" borderId="8" xfId="3" applyFont="1" applyBorder="1" applyAlignment="1">
      <alignment horizontal="center" vertical="center" wrapText="1"/>
    </xf>
    <xf numFmtId="0" fontId="20" fillId="0" borderId="13" xfId="3" applyFont="1" applyBorder="1" applyAlignment="1">
      <alignment horizontal="center" vertical="center" wrapText="1"/>
    </xf>
    <xf numFmtId="0" fontId="20" fillId="0" borderId="13" xfId="3" applyFont="1" applyBorder="1" applyAlignment="1">
      <alignment horizontal="center" vertical="center"/>
    </xf>
    <xf numFmtId="0" fontId="83" fillId="0" borderId="0" xfId="3" applyFont="1" applyAlignment="1">
      <alignment horizontal="center" vertical="center" wrapText="1"/>
    </xf>
    <xf numFmtId="165" fontId="41" fillId="0" borderId="0" xfId="4" applyNumberFormat="1" applyFont="1" applyFill="1"/>
    <xf numFmtId="0" fontId="9" fillId="0" borderId="0" xfId="3" applyAlignment="1">
      <alignment horizontal="right"/>
    </xf>
    <xf numFmtId="3" fontId="85" fillId="0" borderId="0" xfId="3" applyNumberFormat="1" applyFont="1"/>
    <xf numFmtId="165" fontId="0" fillId="0" borderId="0" xfId="4" applyNumberFormat="1" applyFont="1" applyFill="1" applyBorder="1"/>
    <xf numFmtId="165" fontId="44" fillId="0" borderId="0" xfId="4" applyNumberFormat="1" applyFont="1" applyFill="1" applyBorder="1"/>
    <xf numFmtId="165" fontId="44" fillId="0" borderId="0" xfId="4" applyNumberFormat="1" applyFont="1" applyFill="1" applyBorder="1" applyAlignment="1">
      <alignment horizontal="center" wrapText="1"/>
    </xf>
    <xf numFmtId="0" fontId="7" fillId="0" borderId="0" xfId="1"/>
    <xf numFmtId="37" fontId="30" fillId="0" borderId="15" xfId="1" applyNumberFormat="1" applyFont="1" applyBorder="1" applyAlignment="1">
      <alignment horizontal="center" vertical="center" wrapText="1"/>
    </xf>
    <xf numFmtId="37" fontId="75" fillId="0" borderId="0" xfId="1" applyNumberFormat="1" applyFont="1" applyAlignment="1">
      <alignment horizontal="center" vertical="center" wrapText="1"/>
    </xf>
    <xf numFmtId="37" fontId="75" fillId="0" borderId="0" xfId="1" applyNumberFormat="1" applyFont="1" applyAlignment="1">
      <alignment horizontal="center" vertical="center"/>
    </xf>
    <xf numFmtId="37" fontId="75" fillId="0" borderId="9" xfId="1" applyNumberFormat="1" applyFont="1" applyBorder="1" applyAlignment="1">
      <alignment horizontal="center" vertical="center"/>
    </xf>
    <xf numFmtId="37" fontId="75" fillId="0" borderId="12" xfId="1" applyNumberFormat="1" applyFont="1" applyBorder="1" applyAlignment="1">
      <alignment horizontal="center" vertical="center"/>
    </xf>
    <xf numFmtId="37" fontId="7" fillId="0" borderId="0" xfId="1" applyNumberFormat="1"/>
    <xf numFmtId="0" fontId="72" fillId="0" borderId="0" xfId="3" applyFont="1"/>
    <xf numFmtId="37" fontId="66" fillId="0" borderId="7" xfId="3" applyNumberFormat="1" applyFont="1" applyBorder="1" applyAlignment="1">
      <alignment horizontal="center" vertical="center" wrapText="1"/>
    </xf>
    <xf numFmtId="37" fontId="25" fillId="0" borderId="0" xfId="3" applyNumberFormat="1" applyFont="1" applyAlignment="1">
      <alignment horizontal="center" vertical="center" wrapText="1"/>
    </xf>
    <xf numFmtId="175" fontId="20" fillId="0" borderId="0" xfId="3" applyNumberFormat="1" applyFont="1" applyAlignment="1">
      <alignment horizontal="center" vertical="center"/>
    </xf>
    <xf numFmtId="165" fontId="73" fillId="0" borderId="0" xfId="3" applyNumberFormat="1" applyFont="1" applyAlignment="1">
      <alignment horizontal="center"/>
    </xf>
    <xf numFmtId="37" fontId="23" fillId="0" borderId="0" xfId="3" applyNumberFormat="1" applyFont="1" applyAlignment="1">
      <alignment horizontal="right" vertical="center" wrapText="1"/>
    </xf>
    <xf numFmtId="37" fontId="31" fillId="0" borderId="0" xfId="3" applyNumberFormat="1" applyFont="1" applyAlignment="1">
      <alignment horizontal="right" vertical="center" wrapText="1"/>
    </xf>
    <xf numFmtId="3" fontId="74" fillId="0" borderId="0" xfId="3" applyNumberFormat="1" applyFont="1"/>
    <xf numFmtId="3" fontId="55" fillId="0" borderId="0" xfId="0" applyNumberFormat="1" applyFont="1" applyAlignment="1">
      <alignment horizontal="left"/>
    </xf>
    <xf numFmtId="3" fontId="94" fillId="0" borderId="0" xfId="0" applyNumberFormat="1" applyFont="1" applyAlignment="1">
      <alignment horizontal="left"/>
    </xf>
    <xf numFmtId="3" fontId="28" fillId="0" borderId="0" xfId="3" applyNumberFormat="1" applyFont="1"/>
    <xf numFmtId="3" fontId="75" fillId="0" borderId="0" xfId="3" applyNumberFormat="1" applyFont="1"/>
    <xf numFmtId="168" fontId="75" fillId="0" borderId="0" xfId="3" applyNumberFormat="1" applyFont="1"/>
    <xf numFmtId="168" fontId="75" fillId="0" borderId="0" xfId="3" applyNumberFormat="1" applyFont="1" applyAlignment="1">
      <alignment horizontal="center" vertical="center"/>
    </xf>
    <xf numFmtId="0" fontId="75" fillId="0" borderId="0" xfId="3" applyFont="1"/>
    <xf numFmtId="3" fontId="69" fillId="0" borderId="0" xfId="3" applyNumberFormat="1" applyFont="1"/>
    <xf numFmtId="3" fontId="103" fillId="0" borderId="0" xfId="3" applyNumberFormat="1" applyFont="1"/>
    <xf numFmtId="3" fontId="99" fillId="0" borderId="0" xfId="3" applyNumberFormat="1" applyFont="1"/>
    <xf numFmtId="3" fontId="29" fillId="0" borderId="0" xfId="3" applyNumberFormat="1" applyFont="1"/>
    <xf numFmtId="3" fontId="75" fillId="0" borderId="0" xfId="3" applyNumberFormat="1" applyFont="1" applyAlignment="1">
      <alignment horizontal="center" vertical="center"/>
    </xf>
    <xf numFmtId="3" fontId="55" fillId="0" borderId="0" xfId="3" applyNumberFormat="1" applyFont="1"/>
    <xf numFmtId="3" fontId="69" fillId="0" borderId="0" xfId="3" applyNumberFormat="1" applyFont="1" applyAlignment="1">
      <alignment horizontal="right"/>
    </xf>
    <xf numFmtId="3" fontId="98" fillId="0" borderId="0" xfId="0" applyNumberFormat="1" applyFont="1" applyAlignment="1">
      <alignment horizontal="left"/>
    </xf>
    <xf numFmtId="3" fontId="26" fillId="0" borderId="0" xfId="3" applyNumberFormat="1" applyFont="1" applyAlignment="1">
      <alignment horizontal="right" vertical="center"/>
    </xf>
    <xf numFmtId="0" fontId="36" fillId="0" borderId="0" xfId="3" applyFont="1" applyAlignment="1">
      <alignment vertical="center"/>
    </xf>
    <xf numFmtId="0" fontId="60" fillId="0" borderId="0" xfId="3" applyFont="1" applyAlignment="1">
      <alignment vertical="center" wrapText="1" readingOrder="2"/>
    </xf>
    <xf numFmtId="0" fontId="36" fillId="0" borderId="0" xfId="3" applyFont="1" applyAlignment="1">
      <alignment horizontal="center" vertical="center" wrapText="1"/>
    </xf>
    <xf numFmtId="38" fontId="21" fillId="0" borderId="10" xfId="3" applyNumberFormat="1" applyFont="1" applyBorder="1" applyAlignment="1">
      <alignment horizontal="center" vertical="center"/>
    </xf>
    <xf numFmtId="3" fontId="45" fillId="0" borderId="0" xfId="3" applyNumberFormat="1" applyFont="1"/>
    <xf numFmtId="3" fontId="63" fillId="0" borderId="0" xfId="3" applyNumberFormat="1" applyFont="1"/>
    <xf numFmtId="3" fontId="64" fillId="0" borderId="0" xfId="3" applyNumberFormat="1" applyFont="1"/>
    <xf numFmtId="3" fontId="37" fillId="0" borderId="0" xfId="3" applyNumberFormat="1" applyFont="1"/>
    <xf numFmtId="3" fontId="39" fillId="0" borderId="0" xfId="3" applyNumberFormat="1" applyFont="1"/>
    <xf numFmtId="175" fontId="65" fillId="0" borderId="0" xfId="4" applyNumberFormat="1" applyFont="1" applyFill="1" applyBorder="1" applyAlignment="1">
      <alignment horizontal="center" vertical="center" readingOrder="2"/>
    </xf>
    <xf numFmtId="0" fontId="95" fillId="0" borderId="0" xfId="3" applyFont="1"/>
    <xf numFmtId="0" fontId="41" fillId="0" borderId="0" xfId="3" applyFont="1"/>
    <xf numFmtId="38" fontId="41" fillId="0" borderId="0" xfId="3" applyNumberFormat="1" applyFont="1"/>
    <xf numFmtId="0" fontId="36" fillId="0" borderId="0" xfId="3" applyFont="1" applyAlignment="1">
      <alignment horizontal="center" vertical="center" wrapText="1" readingOrder="2"/>
    </xf>
    <xf numFmtId="0" fontId="21" fillId="0" borderId="13" xfId="3" applyFont="1" applyBorder="1" applyAlignment="1">
      <alignment horizontal="center" vertical="center" wrapText="1" readingOrder="2"/>
    </xf>
    <xf numFmtId="0" fontId="36" fillId="0" borderId="8" xfId="3" applyFont="1" applyBorder="1" applyAlignment="1">
      <alignment horizontal="center" vertical="center" wrapText="1" readingOrder="2"/>
    </xf>
    <xf numFmtId="0" fontId="59" fillId="0" borderId="13" xfId="3" applyFont="1" applyBorder="1" applyAlignment="1">
      <alignment horizontal="center" vertical="center" wrapText="1" readingOrder="2"/>
    </xf>
    <xf numFmtId="0" fontId="59" fillId="0" borderId="8" xfId="3" applyFont="1" applyBorder="1" applyAlignment="1">
      <alignment horizontal="center" vertical="center" wrapText="1" readingOrder="2"/>
    </xf>
    <xf numFmtId="0" fontId="63" fillId="0" borderId="0" xfId="3" applyFont="1" applyAlignment="1">
      <alignment horizontal="center" vertical="center" wrapText="1" readingOrder="2"/>
    </xf>
    <xf numFmtId="165" fontId="42" fillId="0" borderId="0" xfId="4" applyNumberFormat="1" applyFont="1" applyFill="1"/>
    <xf numFmtId="3" fontId="60" fillId="0" borderId="0" xfId="3" applyNumberFormat="1" applyFont="1" applyAlignment="1">
      <alignment horizontal="center" vertical="center" wrapText="1" readingOrder="2"/>
    </xf>
    <xf numFmtId="10" fontId="45" fillId="0" borderId="0" xfId="3" applyNumberFormat="1" applyFont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36" fillId="0" borderId="0" xfId="3" applyFont="1" applyAlignment="1">
      <alignment horizontal="center" vertical="center"/>
    </xf>
    <xf numFmtId="3" fontId="76" fillId="0" borderId="0" xfId="3" applyNumberFormat="1" applyFont="1" applyAlignment="1">
      <alignment horizontal="center" vertical="center"/>
    </xf>
    <xf numFmtId="3" fontId="36" fillId="0" borderId="0" xfId="3" applyNumberFormat="1" applyFont="1" applyAlignment="1">
      <alignment horizontal="center" vertical="center"/>
    </xf>
    <xf numFmtId="3" fontId="44" fillId="0" borderId="0" xfId="3" applyNumberFormat="1" applyFont="1" applyAlignment="1">
      <alignment horizontal="center" vertical="center"/>
    </xf>
    <xf numFmtId="168" fontId="36" fillId="0" borderId="0" xfId="3" applyNumberFormat="1" applyFont="1"/>
    <xf numFmtId="168" fontId="15" fillId="0" borderId="0" xfId="3" applyNumberFormat="1" applyFont="1"/>
    <xf numFmtId="3" fontId="76" fillId="0" borderId="0" xfId="3" applyNumberFormat="1" applyFont="1"/>
    <xf numFmtId="3" fontId="77" fillId="0" borderId="0" xfId="3" applyNumberFormat="1" applyFont="1"/>
    <xf numFmtId="3" fontId="78" fillId="0" borderId="0" xfId="3" applyNumberFormat="1" applyFont="1"/>
    <xf numFmtId="3" fontId="79" fillId="0" borderId="0" xfId="3" applyNumberFormat="1" applyFont="1"/>
    <xf numFmtId="165" fontId="44" fillId="0" borderId="0" xfId="4" applyNumberFormat="1" applyFont="1" applyFill="1" applyAlignment="1">
      <alignment horizontal="right" vertical="center" readingOrder="2"/>
    </xf>
    <xf numFmtId="0" fontId="39" fillId="0" borderId="0" xfId="3" applyFont="1" applyAlignment="1">
      <alignment horizontal="center" vertical="center"/>
    </xf>
    <xf numFmtId="0" fontId="52" fillId="0" borderId="0" xfId="3" applyFont="1" applyAlignment="1">
      <alignment vertical="center" readingOrder="2"/>
    </xf>
    <xf numFmtId="165" fontId="52" fillId="0" borderId="0" xfId="4" applyNumberFormat="1" applyFont="1" applyFill="1" applyBorder="1" applyAlignment="1">
      <alignment vertical="center" readingOrder="2"/>
    </xf>
    <xf numFmtId="0" fontId="51" fillId="0" borderId="0" xfId="3" applyFont="1" applyAlignment="1">
      <alignment horizontal="right" readingOrder="2"/>
    </xf>
    <xf numFmtId="3" fontId="52" fillId="0" borderId="0" xfId="3" applyNumberFormat="1" applyFont="1" applyAlignment="1">
      <alignment vertical="center" readingOrder="2"/>
    </xf>
    <xf numFmtId="0" fontId="44" fillId="0" borderId="7" xfId="3" applyFont="1" applyBorder="1" applyAlignment="1">
      <alignment horizontal="center" vertical="center"/>
    </xf>
    <xf numFmtId="0" fontId="44" fillId="0" borderId="7" xfId="3" applyFont="1" applyBorder="1" applyAlignment="1">
      <alignment horizontal="center"/>
    </xf>
    <xf numFmtId="0" fontId="44" fillId="0" borderId="0" xfId="3" applyFont="1" applyAlignment="1">
      <alignment horizontal="center"/>
    </xf>
    <xf numFmtId="4" fontId="44" fillId="0" borderId="0" xfId="3" applyNumberFormat="1" applyFont="1" applyAlignment="1">
      <alignment horizontal="right" vertical="center" readingOrder="2"/>
    </xf>
    <xf numFmtId="3" fontId="44" fillId="0" borderId="0" xfId="3" applyNumberFormat="1" applyFont="1" applyAlignment="1">
      <alignment horizontal="center"/>
    </xf>
    <xf numFmtId="0" fontId="44" fillId="0" borderId="0" xfId="3" applyFont="1" applyAlignment="1">
      <alignment horizontal="right" vertical="center" readingOrder="2"/>
    </xf>
    <xf numFmtId="0" fontId="41" fillId="0" borderId="0" xfId="3" applyFont="1" applyAlignment="1">
      <alignment horizontal="right" vertical="center" readingOrder="2"/>
    </xf>
    <xf numFmtId="49" fontId="44" fillId="0" borderId="0" xfId="3" applyNumberFormat="1" applyFont="1" applyAlignment="1">
      <alignment horizontal="center" vertical="center" readingOrder="2"/>
    </xf>
    <xf numFmtId="0" fontId="53" fillId="0" borderId="0" xfId="3" applyFont="1" applyAlignment="1">
      <alignment vertical="center" readingOrder="2"/>
    </xf>
    <xf numFmtId="0" fontId="54" fillId="0" borderId="0" xfId="3" applyFont="1" applyAlignment="1">
      <alignment vertical="center" readingOrder="2"/>
    </xf>
    <xf numFmtId="2" fontId="44" fillId="0" borderId="0" xfId="3" applyNumberFormat="1" applyFont="1" applyAlignment="1">
      <alignment horizontal="center" vertical="center" readingOrder="2"/>
    </xf>
    <xf numFmtId="3" fontId="53" fillId="0" borderId="0" xfId="3" applyNumberFormat="1" applyFont="1" applyAlignment="1">
      <alignment vertical="center" readingOrder="2"/>
    </xf>
    <xf numFmtId="3" fontId="41" fillId="0" borderId="0" xfId="3" applyNumberFormat="1" applyFont="1" applyAlignment="1">
      <alignment horizontal="right" vertical="center" readingOrder="2"/>
    </xf>
    <xf numFmtId="3" fontId="44" fillId="0" borderId="0" xfId="3" applyNumberFormat="1" applyFont="1" applyAlignment="1">
      <alignment horizontal="center" vertical="center" readingOrder="2"/>
    </xf>
    <xf numFmtId="168" fontId="53" fillId="0" borderId="0" xfId="3" applyNumberFormat="1" applyFont="1" applyAlignment="1">
      <alignment vertical="center" readingOrder="2"/>
    </xf>
    <xf numFmtId="0" fontId="9" fillId="0" borderId="0" xfId="3" applyAlignment="1">
      <alignment horizontal="right" vertical="center"/>
    </xf>
    <xf numFmtId="168" fontId="41" fillId="0" borderId="10" xfId="3" applyNumberFormat="1" applyFont="1" applyBorder="1" applyAlignment="1">
      <alignment horizontal="center" vertical="center"/>
    </xf>
    <xf numFmtId="1" fontId="41" fillId="0" borderId="11" xfId="3" applyNumberFormat="1" applyFont="1" applyBorder="1" applyAlignment="1">
      <alignment horizontal="center" vertical="center" readingOrder="2"/>
    </xf>
    <xf numFmtId="2" fontId="41" fillId="0" borderId="0" xfId="3" applyNumberFormat="1" applyFont="1" applyAlignment="1">
      <alignment horizontal="center" vertical="center" readingOrder="2"/>
    </xf>
    <xf numFmtId="177" fontId="41" fillId="0" borderId="11" xfId="3" applyNumberFormat="1" applyFont="1" applyBorder="1" applyAlignment="1">
      <alignment horizontal="center" vertical="center" readingOrder="2"/>
    </xf>
    <xf numFmtId="3" fontId="101" fillId="0" borderId="0" xfId="3" applyNumberFormat="1" applyFont="1" applyAlignment="1">
      <alignment horizontal="right" vertical="center"/>
    </xf>
    <xf numFmtId="168" fontId="41" fillId="0" borderId="0" xfId="3" applyNumberFormat="1" applyFont="1" applyAlignment="1">
      <alignment horizontal="center" vertical="center"/>
    </xf>
    <xf numFmtId="1" fontId="41" fillId="0" borderId="0" xfId="3" applyNumberFormat="1" applyFont="1" applyAlignment="1">
      <alignment horizontal="center" vertical="center" readingOrder="2"/>
    </xf>
    <xf numFmtId="177" fontId="41" fillId="0" borderId="0" xfId="3" applyNumberFormat="1" applyFont="1" applyAlignment="1">
      <alignment horizontal="center" vertical="center" readingOrder="2"/>
    </xf>
    <xf numFmtId="0" fontId="9" fillId="0" borderId="12" xfId="3" applyBorder="1"/>
    <xf numFmtId="3" fontId="55" fillId="0" borderId="0" xfId="3" applyNumberFormat="1" applyFont="1" applyAlignment="1">
      <alignment horizontal="right" vertical="center"/>
    </xf>
    <xf numFmtId="3" fontId="93" fillId="0" borderId="0" xfId="3" applyNumberFormat="1" applyFont="1"/>
    <xf numFmtId="3" fontId="105" fillId="0" borderId="0" xfId="0" applyNumberFormat="1" applyFont="1" applyAlignment="1">
      <alignment horizontal="left"/>
    </xf>
    <xf numFmtId="165" fontId="56" fillId="0" borderId="0" xfId="4" applyNumberFormat="1" applyFont="1" applyFill="1" applyAlignment="1">
      <alignment horizontal="center" vertical="center" readingOrder="2"/>
    </xf>
    <xf numFmtId="0" fontId="69" fillId="0" borderId="0" xfId="3" applyFont="1"/>
    <xf numFmtId="165" fontId="69" fillId="0" borderId="0" xfId="3" applyNumberFormat="1" applyFont="1"/>
    <xf numFmtId="165" fontId="99" fillId="0" borderId="0" xfId="3" applyNumberFormat="1" applyFont="1"/>
    <xf numFmtId="3" fontId="57" fillId="0" borderId="0" xfId="3" applyNumberFormat="1" applyFont="1"/>
    <xf numFmtId="165" fontId="92" fillId="0" borderId="0" xfId="4" applyNumberFormat="1" applyFont="1" applyFill="1" applyBorder="1"/>
    <xf numFmtId="3" fontId="9" fillId="0" borderId="0" xfId="3" applyNumberFormat="1" applyAlignment="1">
      <alignment horizontal="right" vertical="center"/>
    </xf>
    <xf numFmtId="168" fontId="9" fillId="0" borderId="0" xfId="3" applyNumberFormat="1" applyAlignment="1">
      <alignment horizontal="right" vertical="center"/>
    </xf>
    <xf numFmtId="175" fontId="9" fillId="0" borderId="0" xfId="3" applyNumberFormat="1"/>
    <xf numFmtId="0" fontId="7" fillId="0" borderId="0" xfId="9"/>
    <xf numFmtId="3" fontId="7" fillId="0" borderId="0" xfId="9" applyNumberFormat="1"/>
    <xf numFmtId="0" fontId="97" fillId="0" borderId="0" xfId="10" applyFont="1"/>
    <xf numFmtId="0" fontId="97" fillId="0" borderId="0" xfId="10" applyFont="1" applyAlignment="1">
      <alignment horizontal="center" vertical="center"/>
    </xf>
    <xf numFmtId="37" fontId="75" fillId="0" borderId="15" xfId="10" applyNumberFormat="1" applyFont="1" applyBorder="1" applyAlignment="1">
      <alignment horizontal="center" vertical="center"/>
    </xf>
    <xf numFmtId="37" fontId="75" fillId="0" borderId="0" xfId="10" applyNumberFormat="1" applyFont="1" applyAlignment="1">
      <alignment horizontal="right" vertical="center" wrapText="1"/>
    </xf>
    <xf numFmtId="37" fontId="75" fillId="0" borderId="0" xfId="10" applyNumberFormat="1" applyFont="1" applyAlignment="1">
      <alignment horizontal="center" vertical="center"/>
    </xf>
    <xf numFmtId="37" fontId="75" fillId="0" borderId="9" xfId="10" applyNumberFormat="1" applyFont="1" applyBorder="1" applyAlignment="1">
      <alignment horizontal="center" vertical="center"/>
    </xf>
    <xf numFmtId="37" fontId="75" fillId="0" borderId="12" xfId="10" applyNumberFormat="1" applyFont="1" applyBorder="1" applyAlignment="1">
      <alignment horizontal="center" vertical="center"/>
    </xf>
    <xf numFmtId="37" fontId="7" fillId="0" borderId="0" xfId="9" applyNumberFormat="1"/>
    <xf numFmtId="0" fontId="37" fillId="0" borderId="0" xfId="3" applyFont="1" applyAlignment="1">
      <alignment horizontal="center"/>
    </xf>
    <xf numFmtId="3" fontId="38" fillId="0" borderId="0" xfId="3" applyNumberFormat="1" applyFont="1" applyAlignment="1">
      <alignment horizontal="right" vertical="center" wrapText="1"/>
    </xf>
    <xf numFmtId="0" fontId="41" fillId="0" borderId="0" xfId="3" applyFont="1" applyAlignment="1">
      <alignment horizontal="center" vertical="center" wrapText="1" readingOrder="2"/>
    </xf>
    <xf numFmtId="0" fontId="41" fillId="0" borderId="0" xfId="3" applyFont="1" applyAlignment="1">
      <alignment vertical="center" wrapText="1" readingOrder="2"/>
    </xf>
    <xf numFmtId="0" fontId="36" fillId="0" borderId="7" xfId="3" applyFont="1" applyBorder="1" applyAlignment="1">
      <alignment horizontal="center" vertical="center" wrapText="1" readingOrder="2"/>
    </xf>
    <xf numFmtId="0" fontId="37" fillId="0" borderId="0" xfId="3" applyFont="1" applyAlignment="1">
      <alignment horizontal="center" vertical="center"/>
    </xf>
    <xf numFmtId="168" fontId="42" fillId="0" borderId="0" xfId="3" applyNumberFormat="1" applyFont="1" applyAlignment="1">
      <alignment horizontal="center" vertical="center"/>
    </xf>
    <xf numFmtId="0" fontId="41" fillId="0" borderId="7" xfId="3" applyFont="1" applyBorder="1" applyAlignment="1">
      <alignment vertical="center" wrapText="1" readingOrder="2"/>
    </xf>
    <xf numFmtId="0" fontId="43" fillId="0" borderId="0" xfId="3" applyFont="1" applyAlignment="1">
      <alignment horizontal="center" vertical="center" wrapText="1"/>
    </xf>
    <xf numFmtId="0" fontId="37" fillId="0" borderId="0" xfId="3" applyFont="1" applyAlignment="1">
      <alignment vertical="center" wrapText="1" readingOrder="2"/>
    </xf>
    <xf numFmtId="0" fontId="44" fillId="0" borderId="0" xfId="3" applyFont="1" applyAlignment="1">
      <alignment horizontal="center" vertical="center" readingOrder="2"/>
    </xf>
    <xf numFmtId="0" fontId="37" fillId="0" borderId="0" xfId="3" applyFont="1" applyAlignment="1">
      <alignment horizontal="center" vertical="center" wrapText="1" readingOrder="2"/>
    </xf>
    <xf numFmtId="0" fontId="36" fillId="0" borderId="0" xfId="3" applyFont="1" applyAlignment="1">
      <alignment vertical="center" wrapText="1" readingOrder="2"/>
    </xf>
    <xf numFmtId="2" fontId="36" fillId="0" borderId="0" xfId="3" applyNumberFormat="1" applyFont="1" applyAlignment="1">
      <alignment vertical="center" wrapText="1" readingOrder="2"/>
    </xf>
    <xf numFmtId="173" fontId="36" fillId="0" borderId="10" xfId="3" applyNumberFormat="1" applyFont="1" applyBorder="1" applyAlignment="1">
      <alignment horizontal="center" vertical="center"/>
    </xf>
    <xf numFmtId="38" fontId="44" fillId="0" borderId="0" xfId="3" applyNumberFormat="1" applyFont="1" applyAlignment="1">
      <alignment horizontal="center" vertical="center"/>
    </xf>
    <xf numFmtId="0" fontId="37" fillId="0" borderId="0" xfId="3" applyFont="1" applyAlignment="1">
      <alignment horizontal="center" vertical="center" readingOrder="2"/>
    </xf>
    <xf numFmtId="3" fontId="48" fillId="0" borderId="0" xfId="3" applyNumberFormat="1" applyFont="1"/>
    <xf numFmtId="168" fontId="37" fillId="0" borderId="0" xfId="3" applyNumberFormat="1" applyFont="1" applyAlignment="1">
      <alignment horizontal="center" vertical="center" readingOrder="2"/>
    </xf>
    <xf numFmtId="168" fontId="48" fillId="0" borderId="0" xfId="3" applyNumberFormat="1" applyFont="1"/>
    <xf numFmtId="165" fontId="48" fillId="0" borderId="0" xfId="4" applyNumberFormat="1" applyFont="1" applyFill="1" applyAlignment="1">
      <alignment horizontal="center" vertical="center" wrapText="1" readingOrder="2"/>
    </xf>
    <xf numFmtId="0" fontId="4" fillId="0" borderId="0" xfId="3" applyFont="1" applyAlignment="1">
      <alignment horizontal="right" vertical="top"/>
    </xf>
    <xf numFmtId="0" fontId="48" fillId="0" borderId="0" xfId="3" applyFont="1" applyAlignment="1">
      <alignment vertical="center" wrapText="1" readingOrder="2"/>
    </xf>
    <xf numFmtId="2" fontId="48" fillId="0" borderId="0" xfId="3" applyNumberFormat="1" applyFont="1"/>
    <xf numFmtId="38" fontId="48" fillId="0" borderId="0" xfId="3" applyNumberFormat="1" applyFont="1"/>
    <xf numFmtId="3" fontId="49" fillId="0" borderId="0" xfId="3" applyNumberFormat="1" applyFont="1"/>
    <xf numFmtId="0" fontId="16" fillId="0" borderId="0" xfId="3" applyFont="1" applyAlignment="1">
      <alignment horizontal="center"/>
    </xf>
    <xf numFmtId="165" fontId="17" fillId="0" borderId="0" xfId="4" applyNumberFormat="1" applyFont="1" applyFill="1"/>
    <xf numFmtId="0" fontId="18" fillId="0" borderId="0" xfId="3" applyFont="1" applyAlignment="1">
      <alignment horizontal="center"/>
    </xf>
    <xf numFmtId="165" fontId="20" fillId="0" borderId="0" xfId="4" applyNumberFormat="1" applyFont="1" applyFill="1" applyAlignment="1">
      <alignment horizontal="center" vertical="center"/>
    </xf>
    <xf numFmtId="0" fontId="20" fillId="0" borderId="0" xfId="3" applyFont="1" applyAlignment="1">
      <alignment horizontal="center"/>
    </xf>
    <xf numFmtId="0" fontId="20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 wrapText="1" readingOrder="2"/>
    </xf>
    <xf numFmtId="0" fontId="21" fillId="0" borderId="0" xfId="3" applyFont="1" applyAlignment="1">
      <alignment vertical="center" wrapText="1" readingOrder="2"/>
    </xf>
    <xf numFmtId="0" fontId="15" fillId="0" borderId="7" xfId="3" applyFont="1" applyBorder="1"/>
    <xf numFmtId="0" fontId="15" fillId="0" borderId="0" xfId="3" applyFont="1"/>
    <xf numFmtId="3" fontId="16" fillId="0" borderId="0" xfId="3" applyNumberFormat="1" applyFont="1"/>
    <xf numFmtId="0" fontId="22" fillId="0" borderId="0" xfId="3" applyFont="1"/>
    <xf numFmtId="0" fontId="20" fillId="0" borderId="0" xfId="3" applyFont="1" applyAlignment="1">
      <alignment horizontal="center" vertical="center" wrapText="1" readingOrder="2"/>
    </xf>
    <xf numFmtId="0" fontId="22" fillId="0" borderId="8" xfId="3" applyFont="1" applyBorder="1" applyAlignment="1">
      <alignment horizontal="center" vertical="center" wrapText="1" readingOrder="2"/>
    </xf>
    <xf numFmtId="0" fontId="22" fillId="0" borderId="7" xfId="3" applyFont="1" applyBorder="1" applyAlignment="1">
      <alignment horizontal="center" vertical="center"/>
    </xf>
    <xf numFmtId="0" fontId="22" fillId="0" borderId="7" xfId="3" applyFont="1" applyBorder="1" applyAlignment="1">
      <alignment horizontal="center" vertical="center" wrapText="1" readingOrder="2"/>
    </xf>
    <xf numFmtId="166" fontId="16" fillId="0" borderId="0" xfId="3" applyNumberFormat="1" applyFont="1"/>
    <xf numFmtId="167" fontId="16" fillId="0" borderId="0" xfId="3" applyNumberFormat="1" applyFont="1"/>
    <xf numFmtId="169" fontId="16" fillId="0" borderId="0" xfId="3" applyNumberFormat="1" applyFont="1"/>
    <xf numFmtId="170" fontId="16" fillId="0" borderId="0" xfId="3" applyNumberFormat="1" applyFont="1"/>
    <xf numFmtId="37" fontId="23" fillId="0" borderId="0" xfId="3" applyNumberFormat="1" applyFont="1" applyAlignment="1">
      <alignment horizontal="center" vertical="center"/>
    </xf>
    <xf numFmtId="0" fontId="24" fillId="0" borderId="0" xfId="3" applyFont="1" applyAlignment="1">
      <alignment horizontal="right"/>
    </xf>
    <xf numFmtId="168" fontId="15" fillId="0" borderId="0" xfId="3" applyNumberFormat="1" applyFont="1" applyAlignment="1">
      <alignment horizontal="center" vertical="center"/>
    </xf>
    <xf numFmtId="38" fontId="21" fillId="0" borderId="0" xfId="3" applyNumberFormat="1" applyFont="1" applyAlignment="1">
      <alignment horizontal="center" vertical="center"/>
    </xf>
    <xf numFmtId="172" fontId="21" fillId="0" borderId="0" xfId="3" applyNumberFormat="1" applyFont="1" applyAlignment="1">
      <alignment horizontal="center" vertical="center"/>
    </xf>
    <xf numFmtId="168" fontId="21" fillId="0" borderId="0" xfId="3" applyNumberFormat="1" applyFont="1" applyAlignment="1">
      <alignment horizontal="center" vertical="center"/>
    </xf>
    <xf numFmtId="168" fontId="15" fillId="0" borderId="9" xfId="3" applyNumberFormat="1" applyFont="1" applyBorder="1" applyAlignment="1">
      <alignment horizontal="center" vertical="center"/>
    </xf>
    <xf numFmtId="0" fontId="21" fillId="0" borderId="0" xfId="3" applyFont="1" applyAlignment="1">
      <alignment horizontal="center" vertical="center" readingOrder="2"/>
    </xf>
    <xf numFmtId="0" fontId="25" fillId="0" borderId="0" xfId="3" applyFont="1"/>
    <xf numFmtId="0" fontId="25" fillId="0" borderId="0" xfId="3" applyFont="1" applyAlignment="1">
      <alignment horizontal="right"/>
    </xf>
    <xf numFmtId="3" fontId="16" fillId="0" borderId="0" xfId="3" applyNumberFormat="1" applyFont="1" applyAlignment="1">
      <alignment horizontal="center"/>
    </xf>
    <xf numFmtId="0" fontId="16" fillId="0" borderId="0" xfId="3" applyFont="1" applyAlignment="1">
      <alignment horizontal="center" vertical="center" readingOrder="2"/>
    </xf>
    <xf numFmtId="174" fontId="16" fillId="0" borderId="0" xfId="4" applyNumberFormat="1" applyFont="1" applyFill="1" applyAlignment="1">
      <alignment horizontal="center"/>
    </xf>
    <xf numFmtId="9" fontId="16" fillId="0" borderId="0" xfId="5" applyFont="1" applyFill="1"/>
    <xf numFmtId="168" fontId="18" fillId="0" borderId="0" xfId="3" applyNumberFormat="1" applyFont="1" applyAlignment="1">
      <alignment horizontal="center" vertical="center"/>
    </xf>
    <xf numFmtId="38" fontId="25" fillId="0" borderId="0" xfId="3" applyNumberFormat="1" applyFont="1" applyAlignment="1">
      <alignment horizontal="center" vertical="center"/>
    </xf>
    <xf numFmtId="3" fontId="27" fillId="0" borderId="0" xfId="3" applyNumberFormat="1" applyFont="1"/>
    <xf numFmtId="172" fontId="25" fillId="0" borderId="0" xfId="3" applyNumberFormat="1" applyFont="1" applyAlignment="1">
      <alignment horizontal="center" vertical="center"/>
    </xf>
    <xf numFmtId="168" fontId="25" fillId="0" borderId="0" xfId="3" applyNumberFormat="1" applyFont="1" applyAlignment="1">
      <alignment horizontal="center" vertical="center"/>
    </xf>
    <xf numFmtId="164" fontId="16" fillId="0" borderId="0" xfId="4" applyFont="1" applyFill="1" applyAlignment="1">
      <alignment horizontal="center"/>
    </xf>
    <xf numFmtId="165" fontId="30" fillId="0" borderId="0" xfId="4" applyNumberFormat="1" applyFont="1" applyFill="1" applyAlignment="1">
      <alignment horizontal="center" vertical="center"/>
    </xf>
    <xf numFmtId="3" fontId="25" fillId="0" borderId="0" xfId="3" applyNumberFormat="1" applyFont="1" applyAlignment="1">
      <alignment horizontal="center"/>
    </xf>
    <xf numFmtId="3" fontId="16" fillId="0" borderId="0" xfId="3" applyNumberFormat="1" applyFont="1" applyAlignment="1">
      <alignment horizontal="center" vertical="center" readingOrder="2"/>
    </xf>
    <xf numFmtId="2" fontId="16" fillId="0" borderId="0" xfId="3" applyNumberFormat="1" applyFont="1" applyAlignment="1">
      <alignment horizontal="center"/>
    </xf>
    <xf numFmtId="168" fontId="16" fillId="0" borderId="0" xfId="3" applyNumberFormat="1" applyFont="1" applyAlignment="1">
      <alignment horizontal="center"/>
    </xf>
    <xf numFmtId="0" fontId="25" fillId="0" borderId="0" xfId="3" applyFont="1" applyAlignment="1">
      <alignment horizontal="center"/>
    </xf>
    <xf numFmtId="3" fontId="31" fillId="0" borderId="0" xfId="3" applyNumberFormat="1" applyFont="1" applyAlignment="1">
      <alignment horizontal="center"/>
    </xf>
    <xf numFmtId="164" fontId="102" fillId="0" borderId="0" xfId="4" applyFont="1" applyFill="1" applyAlignment="1">
      <alignment horizontal="center"/>
    </xf>
    <xf numFmtId="165" fontId="31" fillId="0" borderId="0" xfId="3" applyNumberFormat="1" applyFont="1"/>
    <xf numFmtId="165" fontId="25" fillId="0" borderId="0" xfId="3" applyNumberFormat="1" applyFont="1"/>
    <xf numFmtId="165" fontId="33" fillId="0" borderId="0" xfId="3" applyNumberFormat="1" applyFont="1"/>
    <xf numFmtId="38" fontId="16" fillId="0" borderId="0" xfId="3" applyNumberFormat="1" applyFont="1" applyAlignment="1">
      <alignment horizontal="center" vertical="center"/>
    </xf>
    <xf numFmtId="165" fontId="16" fillId="0" borderId="0" xfId="3" applyNumberFormat="1" applyFont="1"/>
    <xf numFmtId="3" fontId="34" fillId="0" borderId="0" xfId="3" applyNumberFormat="1" applyFont="1"/>
    <xf numFmtId="172" fontId="16" fillId="0" borderId="0" xfId="3" applyNumberFormat="1" applyFont="1" applyAlignment="1">
      <alignment horizontal="center" vertical="center"/>
    </xf>
    <xf numFmtId="165" fontId="18" fillId="0" borderId="0" xfId="3" applyNumberFormat="1" applyFont="1" applyAlignment="1">
      <alignment horizontal="center" vertical="center"/>
    </xf>
    <xf numFmtId="168" fontId="16" fillId="0" borderId="0" xfId="3" applyNumberFormat="1" applyFont="1" applyAlignment="1">
      <alignment horizontal="center" vertical="center"/>
    </xf>
    <xf numFmtId="165" fontId="18" fillId="0" borderId="0" xfId="3" applyNumberFormat="1" applyFont="1"/>
    <xf numFmtId="3" fontId="16" fillId="0" borderId="0" xfId="3" applyNumberFormat="1" applyFont="1" applyAlignment="1">
      <alignment horizontal="center" vertical="center"/>
    </xf>
    <xf numFmtId="165" fontId="35" fillId="0" borderId="0" xfId="3" applyNumberFormat="1" applyFont="1"/>
    <xf numFmtId="165" fontId="16" fillId="0" borderId="0" xfId="3" applyNumberFormat="1" applyFont="1" applyAlignment="1">
      <alignment horizontal="center"/>
    </xf>
    <xf numFmtId="0" fontId="16" fillId="0" borderId="0" xfId="3" applyFont="1" applyAlignment="1">
      <alignment horizontal="center" vertical="center"/>
    </xf>
    <xf numFmtId="175" fontId="16" fillId="0" borderId="0" xfId="3" applyNumberFormat="1" applyFont="1" applyAlignment="1">
      <alignment horizontal="center"/>
    </xf>
    <xf numFmtId="175" fontId="16" fillId="0" borderId="0" xfId="7" applyNumberFormat="1" applyFont="1" applyFill="1"/>
    <xf numFmtId="37" fontId="23" fillId="0" borderId="0" xfId="3" applyNumberFormat="1" applyFont="1" applyAlignment="1">
      <alignment horizontal="right" vertical="center"/>
    </xf>
    <xf numFmtId="173" fontId="15" fillId="0" borderId="9" xfId="3" applyNumberFormat="1" applyFont="1" applyBorder="1" applyAlignment="1">
      <alignment horizontal="center" vertical="center"/>
    </xf>
    <xf numFmtId="10" fontId="104" fillId="0" borderId="0" xfId="0" applyNumberFormat="1" applyFont="1" applyAlignment="1">
      <alignment horizontal="left"/>
    </xf>
    <xf numFmtId="182" fontId="16" fillId="0" borderId="0" xfId="4" applyNumberFormat="1" applyFont="1" applyFill="1" applyAlignment="1">
      <alignment horizontal="center"/>
    </xf>
    <xf numFmtId="3" fontId="18" fillId="0" borderId="0" xfId="3" applyNumberFormat="1" applyFont="1" applyAlignment="1">
      <alignment horizontal="center"/>
    </xf>
    <xf numFmtId="4" fontId="16" fillId="0" borderId="0" xfId="3" applyNumberFormat="1" applyFont="1" applyAlignment="1">
      <alignment horizontal="center"/>
    </xf>
    <xf numFmtId="3" fontId="89" fillId="0" borderId="0" xfId="3" applyNumberFormat="1" applyFont="1"/>
    <xf numFmtId="168" fontId="25" fillId="0" borderId="0" xfId="3" applyNumberFormat="1" applyFont="1" applyAlignment="1">
      <alignment horizontal="center"/>
    </xf>
    <xf numFmtId="180" fontId="26" fillId="0" borderId="0" xfId="3" applyNumberFormat="1" applyFont="1"/>
    <xf numFmtId="181" fontId="16" fillId="0" borderId="0" xfId="3" applyNumberFormat="1" applyFont="1" applyAlignment="1">
      <alignment horizontal="center"/>
    </xf>
    <xf numFmtId="3" fontId="27" fillId="0" borderId="0" xfId="0" applyNumberFormat="1" applyFont="1" applyAlignment="1">
      <alignment horizontal="left"/>
    </xf>
    <xf numFmtId="43" fontId="16" fillId="0" borderId="0" xfId="3" applyNumberFormat="1" applyFont="1" applyAlignment="1">
      <alignment horizontal="center"/>
    </xf>
    <xf numFmtId="180" fontId="16" fillId="0" borderId="0" xfId="3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6" fillId="0" borderId="0" xfId="0" applyFont="1" applyAlignment="1">
      <alignment horizontal="center"/>
    </xf>
    <xf numFmtId="0" fontId="86" fillId="0" borderId="2" xfId="0" applyFont="1" applyBorder="1" applyAlignment="1">
      <alignment horizontal="center"/>
    </xf>
    <xf numFmtId="3" fontId="8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3" fillId="0" borderId="0" xfId="0" applyFont="1" applyAlignment="1">
      <alignment horizontal="center"/>
    </xf>
    <xf numFmtId="3" fontId="63" fillId="0" borderId="0" xfId="0" applyNumberFormat="1" applyFont="1" applyAlignment="1">
      <alignment horizontal="center"/>
    </xf>
    <xf numFmtId="38" fontId="63" fillId="0" borderId="0" xfId="0" applyNumberFormat="1" applyFont="1" applyAlignment="1">
      <alignment horizontal="center"/>
    </xf>
    <xf numFmtId="0" fontId="60" fillId="0" borderId="4" xfId="0" applyFont="1" applyBorder="1" applyAlignment="1">
      <alignment horizontal="center" vertical="center"/>
    </xf>
    <xf numFmtId="3" fontId="63" fillId="0" borderId="4" xfId="0" applyNumberFormat="1" applyFont="1" applyBorder="1" applyAlignment="1">
      <alignment horizontal="center" vertical="top"/>
    </xf>
    <xf numFmtId="3" fontId="63" fillId="0" borderId="0" xfId="0" applyNumberFormat="1" applyFont="1" applyAlignment="1">
      <alignment horizontal="center" vertical="top"/>
    </xf>
    <xf numFmtId="3" fontId="94" fillId="0" borderId="0" xfId="0" applyNumberFormat="1" applyFont="1" applyAlignment="1">
      <alignment horizontal="center"/>
    </xf>
    <xf numFmtId="3" fontId="9" fillId="0" borderId="0" xfId="3" applyNumberFormat="1" applyAlignment="1">
      <alignment horizontal="center"/>
    </xf>
    <xf numFmtId="3" fontId="26" fillId="0" borderId="0" xfId="3" applyNumberFormat="1" applyFont="1" applyAlignment="1">
      <alignment horizontal="center"/>
    </xf>
    <xf numFmtId="2" fontId="63" fillId="0" borderId="0" xfId="5" applyNumberFormat="1" applyFont="1" applyFill="1" applyAlignment="1">
      <alignment horizontal="center" vertical="center" wrapText="1" readingOrder="2"/>
    </xf>
    <xf numFmtId="3" fontId="63" fillId="0" borderId="2" xfId="0" applyNumberFormat="1" applyFont="1" applyBorder="1" applyAlignment="1">
      <alignment horizontal="center"/>
    </xf>
    <xf numFmtId="183" fontId="16" fillId="0" borderId="0" xfId="3" applyNumberFormat="1" applyFont="1"/>
    <xf numFmtId="3" fontId="104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5" fontId="22" fillId="0" borderId="8" xfId="4" applyNumberFormat="1" applyFont="1" applyFill="1" applyBorder="1" applyAlignment="1">
      <alignment horizontal="center" vertical="center" wrapText="1" readingOrder="2"/>
    </xf>
    <xf numFmtId="165" fontId="22" fillId="0" borderId="7" xfId="4" applyNumberFormat="1" applyFont="1" applyFill="1" applyBorder="1" applyAlignment="1">
      <alignment horizontal="center" vertical="center" wrapText="1" readingOrder="2"/>
    </xf>
    <xf numFmtId="0" fontId="15" fillId="0" borderId="0" xfId="3" applyFont="1" applyAlignment="1">
      <alignment horizontal="center"/>
    </xf>
    <xf numFmtId="0" fontId="19" fillId="0" borderId="0" xfId="3" applyFont="1" applyAlignment="1">
      <alignment horizontal="right" vertical="center" readingOrder="2"/>
    </xf>
    <xf numFmtId="0" fontId="15" fillId="0" borderId="7" xfId="3" applyFont="1" applyBorder="1" applyAlignment="1">
      <alignment horizontal="center" vertical="center" wrapText="1" readingOrder="2"/>
    </xf>
    <xf numFmtId="0" fontId="15" fillId="0" borderId="7" xfId="3" applyFont="1" applyBorder="1" applyAlignment="1">
      <alignment horizontal="center"/>
    </xf>
    <xf numFmtId="0" fontId="22" fillId="0" borderId="0" xfId="3" applyFont="1" applyAlignment="1">
      <alignment horizontal="center" vertical="center" wrapText="1" readingOrder="2"/>
    </xf>
    <xf numFmtId="0" fontId="22" fillId="0" borderId="7" xfId="3" applyFont="1" applyBorder="1" applyAlignment="1">
      <alignment horizontal="center" vertical="center" wrapText="1" readingOrder="2"/>
    </xf>
    <xf numFmtId="165" fontId="22" fillId="0" borderId="0" xfId="4" applyNumberFormat="1" applyFont="1" applyFill="1" applyBorder="1" applyAlignment="1">
      <alignment horizontal="center" vertical="center" readingOrder="2"/>
    </xf>
    <xf numFmtId="165" fontId="22" fillId="0" borderId="7" xfId="4" applyNumberFormat="1" applyFont="1" applyFill="1" applyBorder="1" applyAlignment="1">
      <alignment horizontal="center" vertical="center" readingOrder="2"/>
    </xf>
    <xf numFmtId="0" fontId="20" fillId="0" borderId="0" xfId="3" applyFont="1" applyAlignment="1">
      <alignment horizontal="center" vertical="center" wrapText="1" readingOrder="2"/>
    </xf>
    <xf numFmtId="0" fontId="22" fillId="0" borderId="0" xfId="3" applyFont="1" applyAlignment="1">
      <alignment horizontal="center" vertical="center" readingOrder="2"/>
    </xf>
    <xf numFmtId="0" fontId="22" fillId="0" borderId="7" xfId="3" applyFont="1" applyBorder="1" applyAlignment="1">
      <alignment horizontal="center" vertical="center" readingOrder="2"/>
    </xf>
    <xf numFmtId="0" fontId="22" fillId="0" borderId="8" xfId="3" applyFont="1" applyBorder="1" applyAlignment="1">
      <alignment horizontal="center" vertical="center" wrapText="1" readingOrder="2"/>
    </xf>
    <xf numFmtId="0" fontId="22" fillId="0" borderId="0" xfId="3" applyFont="1" applyAlignment="1">
      <alignment horizontal="center"/>
    </xf>
    <xf numFmtId="0" fontId="22" fillId="0" borderId="8" xfId="3" applyFont="1" applyBorder="1" applyAlignment="1">
      <alignment horizontal="center"/>
    </xf>
    <xf numFmtId="0" fontId="22" fillId="0" borderId="8" xfId="3" applyFont="1" applyBorder="1" applyAlignment="1">
      <alignment horizontal="center" vertical="center" readingOrder="2"/>
    </xf>
    <xf numFmtId="165" fontId="22" fillId="0" borderId="0" xfId="4" applyNumberFormat="1" applyFont="1" applyFill="1" applyBorder="1" applyAlignment="1">
      <alignment horizontal="center" vertical="center" wrapText="1" readingOrder="2"/>
    </xf>
    <xf numFmtId="0" fontId="22" fillId="0" borderId="0" xfId="3" applyFont="1" applyAlignment="1">
      <alignment horizontal="center" vertical="center"/>
    </xf>
    <xf numFmtId="0" fontId="22" fillId="0" borderId="7" xfId="3" applyFont="1" applyBorder="1" applyAlignment="1">
      <alignment horizontal="center" vertical="center"/>
    </xf>
    <xf numFmtId="0" fontId="22" fillId="0" borderId="8" xfId="3" applyFont="1" applyBorder="1" applyAlignment="1">
      <alignment horizontal="center" vertical="center"/>
    </xf>
    <xf numFmtId="0" fontId="106" fillId="0" borderId="0" xfId="3" applyFont="1" applyAlignment="1">
      <alignment horizontal="right" vertical="center" readingOrder="2"/>
    </xf>
    <xf numFmtId="0" fontId="41" fillId="0" borderId="0" xfId="3" applyFont="1" applyAlignment="1">
      <alignment horizontal="center" vertical="center" wrapText="1" readingOrder="2"/>
    </xf>
    <xf numFmtId="0" fontId="36" fillId="0" borderId="0" xfId="3" applyFont="1" applyAlignment="1">
      <alignment horizontal="center"/>
    </xf>
    <xf numFmtId="0" fontId="40" fillId="0" borderId="0" xfId="3" applyFont="1" applyAlignment="1">
      <alignment horizontal="right" vertical="center" readingOrder="2"/>
    </xf>
    <xf numFmtId="0" fontId="36" fillId="0" borderId="7" xfId="3" applyFont="1" applyBorder="1" applyAlignment="1">
      <alignment horizontal="center" vertical="center" wrapText="1" readingOrder="2"/>
    </xf>
    <xf numFmtId="0" fontId="36" fillId="0" borderId="7" xfId="3" applyFont="1" applyBorder="1" applyAlignment="1">
      <alignment horizontal="center" vertical="center"/>
    </xf>
    <xf numFmtId="0" fontId="39" fillId="0" borderId="0" xfId="3" applyFont="1" applyAlignment="1">
      <alignment horizontal="center" vertical="center" wrapText="1"/>
    </xf>
    <xf numFmtId="0" fontId="39" fillId="0" borderId="7" xfId="3" applyFont="1" applyBorder="1" applyAlignment="1">
      <alignment horizontal="center" vertical="center" wrapText="1"/>
    </xf>
    <xf numFmtId="175" fontId="44" fillId="0" borderId="0" xfId="3" applyNumberFormat="1" applyFont="1" applyAlignment="1">
      <alignment horizontal="center" vertical="center"/>
    </xf>
    <xf numFmtId="0" fontId="39" fillId="0" borderId="0" xfId="3" applyFont="1" applyAlignment="1">
      <alignment horizontal="center" vertical="center" readingOrder="2"/>
    </xf>
    <xf numFmtId="0" fontId="39" fillId="0" borderId="7" xfId="3" applyFont="1" applyBorder="1" applyAlignment="1">
      <alignment horizontal="center" vertical="center" readingOrder="2"/>
    </xf>
    <xf numFmtId="0" fontId="39" fillId="0" borderId="8" xfId="3" applyFont="1" applyBorder="1" applyAlignment="1">
      <alignment horizontal="center" vertical="center"/>
    </xf>
    <xf numFmtId="0" fontId="39" fillId="0" borderId="7" xfId="3" applyFont="1" applyBorder="1" applyAlignment="1">
      <alignment horizontal="center" vertical="center"/>
    </xf>
    <xf numFmtId="0" fontId="39" fillId="0" borderId="8" xfId="3" applyFont="1" applyBorder="1" applyAlignment="1">
      <alignment horizontal="center" vertical="center" readingOrder="2"/>
    </xf>
    <xf numFmtId="0" fontId="39" fillId="0" borderId="8" xfId="3" applyFont="1" applyBorder="1" applyAlignment="1">
      <alignment horizontal="center" vertical="center" wrapText="1" readingOrder="2"/>
    </xf>
    <xf numFmtId="0" fontId="39" fillId="0" borderId="7" xfId="3" applyFont="1" applyBorder="1" applyAlignment="1">
      <alignment horizontal="center" vertical="center" wrapText="1" readingOrder="2"/>
    </xf>
    <xf numFmtId="37" fontId="75" fillId="0" borderId="0" xfId="10" applyNumberFormat="1" applyFont="1" applyAlignment="1">
      <alignment horizontal="center" vertical="center" wrapText="1"/>
    </xf>
    <xf numFmtId="37" fontId="75" fillId="0" borderId="15" xfId="10" applyNumberFormat="1" applyFont="1" applyBorder="1" applyAlignment="1">
      <alignment horizontal="center" vertical="center"/>
    </xf>
    <xf numFmtId="0" fontId="75" fillId="0" borderId="0" xfId="10" applyFont="1" applyAlignment="1">
      <alignment horizontal="center" vertical="center"/>
    </xf>
    <xf numFmtId="0" fontId="97" fillId="0" borderId="0" xfId="10" applyFont="1"/>
    <xf numFmtId="37" fontId="96" fillId="0" borderId="0" xfId="9" applyNumberFormat="1" applyFont="1" applyAlignment="1">
      <alignment horizontal="center" vertical="center"/>
    </xf>
    <xf numFmtId="0" fontId="8" fillId="0" borderId="0" xfId="9" applyFont="1"/>
    <xf numFmtId="37" fontId="30" fillId="0" borderId="0" xfId="10" applyNumberFormat="1" applyFont="1" applyAlignment="1">
      <alignment horizontal="right" vertical="center"/>
    </xf>
    <xf numFmtId="37" fontId="30" fillId="0" borderId="15" xfId="10" applyNumberFormat="1" applyFont="1" applyBorder="1" applyAlignment="1">
      <alignment horizontal="center" vertical="center"/>
    </xf>
    <xf numFmtId="0" fontId="97" fillId="0" borderId="14" xfId="10" applyFont="1" applyBorder="1"/>
    <xf numFmtId="0" fontId="39" fillId="0" borderId="0" xfId="3" applyFont="1" applyAlignment="1">
      <alignment horizontal="center" vertical="center"/>
    </xf>
    <xf numFmtId="0" fontId="51" fillId="0" borderId="0" xfId="3" applyFont="1" applyAlignment="1">
      <alignment horizontal="right" readingOrder="2"/>
    </xf>
    <xf numFmtId="0" fontId="45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58" fillId="0" borderId="0" xfId="3" applyFont="1" applyAlignment="1">
      <alignment horizontal="right" vertical="center" readingOrder="2"/>
    </xf>
    <xf numFmtId="0" fontId="59" fillId="0" borderId="7" xfId="3" applyFont="1" applyBorder="1" applyAlignment="1">
      <alignment horizontal="center" vertical="center" wrapText="1" readingOrder="2"/>
    </xf>
    <xf numFmtId="0" fontId="21" fillId="0" borderId="0" xfId="3" applyFont="1" applyAlignment="1">
      <alignment horizontal="center" vertical="center" wrapText="1"/>
    </xf>
    <xf numFmtId="0" fontId="21" fillId="0" borderId="7" xfId="3" applyFont="1" applyBorder="1" applyAlignment="1">
      <alignment horizontal="center" vertical="center" wrapText="1"/>
    </xf>
    <xf numFmtId="0" fontId="45" fillId="0" borderId="0" xfId="3" applyFont="1" applyAlignment="1">
      <alignment vertical="center" wrapText="1"/>
    </xf>
    <xf numFmtId="0" fontId="21" fillId="0" borderId="8" xfId="3" applyFont="1" applyBorder="1" applyAlignment="1">
      <alignment horizontal="center" vertical="center" wrapText="1" readingOrder="2"/>
    </xf>
    <xf numFmtId="0" fontId="21" fillId="0" borderId="0" xfId="3" applyFont="1" applyAlignment="1">
      <alignment horizontal="center" vertical="center" wrapText="1" readingOrder="2"/>
    </xf>
    <xf numFmtId="0" fontId="21" fillId="0" borderId="7" xfId="3" applyFont="1" applyBorder="1" applyAlignment="1">
      <alignment horizontal="center" vertical="center" wrapText="1" readingOrder="2"/>
    </xf>
    <xf numFmtId="0" fontId="59" fillId="0" borderId="0" xfId="3" applyFont="1" applyAlignment="1">
      <alignment horizontal="center" vertical="center" wrapText="1" readingOrder="2"/>
    </xf>
    <xf numFmtId="37" fontId="96" fillId="0" borderId="0" xfId="1" applyNumberFormat="1" applyFont="1" applyAlignment="1">
      <alignment horizontal="center" vertical="center"/>
    </xf>
    <xf numFmtId="0" fontId="7" fillId="0" borderId="0" xfId="1"/>
    <xf numFmtId="37" fontId="30" fillId="0" borderId="0" xfId="1" applyNumberFormat="1" applyFont="1" applyAlignment="1">
      <alignment horizontal="right" vertical="center"/>
    </xf>
    <xf numFmtId="37" fontId="30" fillId="0" borderId="15" xfId="1" applyNumberFormat="1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7" xfId="3" applyFont="1" applyBorder="1" applyAlignment="1">
      <alignment horizontal="center" vertical="center"/>
    </xf>
    <xf numFmtId="0" fontId="71" fillId="0" borderId="0" xfId="3" applyFont="1" applyAlignment="1">
      <alignment horizontal="right" vertical="center" readingOrder="2"/>
    </xf>
    <xf numFmtId="0" fontId="82" fillId="0" borderId="7" xfId="3" applyFont="1" applyBorder="1" applyAlignment="1">
      <alignment horizontal="center" vertical="center" wrapText="1" readingOrder="2"/>
    </xf>
    <xf numFmtId="0" fontId="3" fillId="0" borderId="8" xfId="3" applyFont="1" applyBorder="1" applyAlignment="1">
      <alignment horizontal="center" vertical="center" wrapText="1" readingOrder="2"/>
    </xf>
    <xf numFmtId="37" fontId="25" fillId="0" borderId="0" xfId="3" applyNumberFormat="1" applyFont="1" applyAlignment="1">
      <alignment horizontal="center" vertical="center"/>
    </xf>
    <xf numFmtId="0" fontId="60" fillId="0" borderId="0" xfId="3" applyFont="1" applyAlignment="1">
      <alignment horizontal="center" vertical="center" wrapText="1" readingOrder="2"/>
    </xf>
    <xf numFmtId="0" fontId="39" fillId="0" borderId="0" xfId="3" applyFont="1" applyAlignment="1">
      <alignment horizontal="center"/>
    </xf>
    <xf numFmtId="0" fontId="51" fillId="0" borderId="0" xfId="3" applyFont="1" applyAlignment="1">
      <alignment horizontal="right" vertical="center" readingOrder="2"/>
    </xf>
    <xf numFmtId="0" fontId="3" fillId="0" borderId="7" xfId="3" applyFont="1" applyBorder="1" applyAlignment="1">
      <alignment horizontal="center" vertical="center" wrapText="1" readingOrder="2"/>
    </xf>
    <xf numFmtId="0" fontId="3" fillId="0" borderId="7" xfId="3" applyFont="1" applyBorder="1" applyAlignment="1">
      <alignment horizontal="center" vertical="center" readingOrder="2"/>
    </xf>
    <xf numFmtId="0" fontId="3" fillId="0" borderId="13" xfId="3" applyFont="1" applyBorder="1" applyAlignment="1">
      <alignment horizontal="center" vertical="center" readingOrder="2"/>
    </xf>
    <xf numFmtId="0" fontId="39" fillId="0" borderId="8" xfId="3" applyFont="1" applyBorder="1" applyAlignment="1">
      <alignment vertical="center" wrapText="1"/>
    </xf>
    <xf numFmtId="0" fontId="39" fillId="0" borderId="0" xfId="3" applyFont="1" applyAlignment="1">
      <alignment vertical="center" wrapText="1"/>
    </xf>
    <xf numFmtId="0" fontId="37" fillId="0" borderId="0" xfId="3" applyFont="1" applyAlignment="1">
      <alignment vertical="center" wrapText="1"/>
    </xf>
    <xf numFmtId="0" fontId="3" fillId="0" borderId="6" xfId="3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37" fontId="6" fillId="2" borderId="0" xfId="1" applyNumberFormat="1" applyFont="1" applyFill="1" applyBorder="1"/>
    <xf numFmtId="0" fontId="8" fillId="2" borderId="0" xfId="1" applyFont="1" applyFill="1" applyBorder="1"/>
    <xf numFmtId="37" fontId="12" fillId="2" borderId="0" xfId="1" applyNumberFormat="1" applyFont="1" applyFill="1" applyBorder="1" applyAlignment="1">
      <alignment horizontal="center" vertical="center"/>
    </xf>
    <xf numFmtId="37" fontId="13" fillId="2" borderId="0" xfId="1" applyNumberFormat="1" applyFont="1" applyFill="1" applyBorder="1" applyAlignment="1">
      <alignment horizontal="center" vertical="center"/>
    </xf>
  </cellXfs>
  <cellStyles count="13">
    <cellStyle name="Comma" xfId="7" builtinId="3"/>
    <cellStyle name="Comma 2" xfId="4" xr:uid="{05398FE3-3F2B-46DB-8ACB-FC576143F06E}"/>
    <cellStyle name="Comma 3" xfId="2" xr:uid="{6297F221-B540-4E6A-B273-0FEF40DB70B7}"/>
    <cellStyle name="Comma 4" xfId="12" xr:uid="{EA4104BD-EC77-4555-AB97-AFD657D600B3}"/>
    <cellStyle name="Normal" xfId="0" builtinId="0"/>
    <cellStyle name="Normal 2" xfId="3" xr:uid="{E86D3A6C-4C40-416F-8BA8-23CF83F79197}"/>
    <cellStyle name="Normal 2 2" xfId="9" xr:uid="{53641250-0C0B-49BC-8106-C4318CD63DC4}"/>
    <cellStyle name="Normal 3" xfId="1" xr:uid="{510506E7-C617-4DE4-A474-111DB9C56940}"/>
    <cellStyle name="Normal 4" xfId="8" xr:uid="{6A10E82A-E34C-4174-8E56-56038F3D0614}"/>
    <cellStyle name="Normal 4 2" xfId="10" xr:uid="{647BCEE8-3CDE-4C41-B6B6-1D68D11A44DF}"/>
    <cellStyle name="Percent 2" xfId="5" xr:uid="{E601673A-C4A4-4BD1-B1EC-AF92985FF226}"/>
    <cellStyle name="Percent 2 2" xfId="11" xr:uid="{6670DCFD-A91A-4FC4-B8FB-8A7D82331DC8}"/>
    <cellStyle name="Percent 3" xfId="6" xr:uid="{49B93E20-57F2-42D8-8846-B504949B6F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811901</xdr:colOff>
      <xdr:row>1</xdr:row>
      <xdr:rowOff>210149</xdr:rowOff>
    </xdr:from>
    <xdr:to>
      <xdr:col>0</xdr:col>
      <xdr:colOff>4637787</xdr:colOff>
      <xdr:row>21</xdr:row>
      <xdr:rowOff>456085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7D784E-A17A-45A8-BBD1-AD940723E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593943" y="572099"/>
          <a:ext cx="3823981" cy="37797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7-%20&#1589;&#1606;&#1583;&#1608;&#1602;/0-%20&#1589;&#1606;&#1583;&#1608;&#1602;%20&#1607;&#1575;/Rasa/&#1589;&#1608;&#1585;&#1578;%20&#1608;&#1590;&#1593;&#1740;&#1578;%20&#1662;&#1585;&#1578;&#1601;&#1608;&#1740;/1405/1/&#1662;&#1585;&#1578;&#1601;&#1608;&#1740;%20&#1601;&#1585;&#1608;&#1585;&#1583;&#1740;&#1606;%20&#1605;&#1575;&#1607;%201405%20&#1589;&#1606;&#1583;&#1608;&#1602;%20&#1585;&#1575;&#1587;&#1575;%20&#1575;&#1604;&#1711;&#1608;&#1585;&#1740;&#1578;&#16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7-%20&#1589;&#1606;&#1583;&#1608;&#1602;/0-%20&#1589;&#1606;&#1583;&#1608;&#1602;%20&#1607;&#1575;/Fara/&#1589;&#1608;&#1585;&#1578;%20&#1608;&#1590;&#1593;&#1740;&#1578;%20&#1662;&#1585;&#1578;&#1601;&#1608;&#1740;/1404/5/&#1589;&#1608;&#1585;&#1578;%20&#1608;&#1590;&#1593;&#1740;&#1578;%20&#1662;&#1585;&#1578;&#1601;&#1608;&#1740;%20&#1605;&#1585;&#1583;&#1575;&#1583;%20&#1605;&#1575;&#1607;%201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جلد"/>
      <sheetName val="سهام"/>
      <sheetName val="اوراق"/>
      <sheetName val="تعدیل اوراق"/>
      <sheetName val="سپرده"/>
      <sheetName val="درآمدها"/>
      <sheetName val="درآمد سود سهام"/>
      <sheetName val="درآمد ناشی از فروش"/>
      <sheetName val="درآمد ناشی از تغییر ارزش"/>
      <sheetName val="درآمد سرمایه گذاری در سهام "/>
      <sheetName val="درآمد سرمایه گذاری در اوراق"/>
      <sheetName val="درآمد سپرده بانکی"/>
      <sheetName val="سود اوراق بهادار و سپرده بانکی"/>
      <sheetName val="مبالغ تخصیصی اوراق "/>
      <sheetName val="سایر درآمد ه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جلد"/>
      <sheetName val="سهام"/>
      <sheetName val="واحدهای صندوق"/>
      <sheetName val="اوراق"/>
      <sheetName val="تعدیل قیمت"/>
      <sheetName val=" سهام"/>
      <sheetName val="اوراق مشتقه"/>
      <sheetName val="سپرده"/>
      <sheetName val="گواهی سپرده کالایی شمش"/>
      <sheetName val="جمع درآمدها"/>
      <sheetName val="درآمد سرمایه گذاری در سهام"/>
      <sheetName val="درآمد سرمایه گذاری در صندوق"/>
      <sheetName val="درآمد سرمایه گذاری در اوراق به"/>
      <sheetName val="درآمد سرمایه گذاری در سهام "/>
      <sheetName val="درآمد سودسهام"/>
      <sheetName val="درآمد ناشی از تغییر قیمت "/>
      <sheetName val="درآمد ناشی ازفروش"/>
      <sheetName val="درآمد گواهی سپرده کالایی"/>
      <sheetName val="سود سپرده بانکی"/>
      <sheetName val="درآمد سپرده بانکی"/>
      <sheetName val=" سایر درآمدها"/>
      <sheetName val="درآمد سود سهام"/>
      <sheetName val="درآمد سود صندوق"/>
      <sheetName val="سود اوراق بهادار"/>
      <sheetName val="درآمد ناشی از فروش"/>
      <sheetName val="درآمد ناشی از تغییر قیمت اوراق"/>
      <sheetName val="سایر درآمدها"/>
    </sheetNames>
    <sheetDataSet>
      <sheetData sheetId="0">
        <row r="2">
          <cell r="G2" t="str">
            <v>صندوق سرمایه‌گذاری بخشی فرا الگوریتم</v>
          </cell>
        </row>
        <row r="3">
          <cell r="G3" t="str">
            <v xml:space="preserve">صورت وضعیت پرتفوی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rightToLeft="1" tabSelected="1" view="pageBreakPreview" zoomScaleNormal="100" zoomScaleSheetLayoutView="100" workbookViewId="0">
      <selection activeCell="E1" sqref="E1"/>
    </sheetView>
  </sheetViews>
  <sheetFormatPr defaultRowHeight="12.75"/>
  <cols>
    <col min="1" max="1" width="77.5703125" style="506" customWidth="1"/>
    <col min="2" max="2" width="5.85546875" style="506" customWidth="1"/>
    <col min="3" max="3" width="2.7109375" style="506" customWidth="1"/>
    <col min="4" max="9" width="9.140625" style="506"/>
    <col min="10" max="10" width="4.7109375" style="506" customWidth="1"/>
    <col min="11" max="11" width="23" style="506" customWidth="1"/>
    <col min="12" max="16384" width="9.140625" style="506"/>
  </cols>
  <sheetData>
    <row r="1" spans="1:10" ht="29.1" customHeight="1">
      <c r="A1" s="505"/>
      <c r="B1" s="505"/>
      <c r="C1" s="505"/>
      <c r="D1" s="505"/>
    </row>
    <row r="2" spans="1:10" ht="21.75" customHeight="1">
      <c r="A2" s="505"/>
      <c r="B2" s="505"/>
      <c r="C2" s="507"/>
      <c r="G2" s="508" t="s">
        <v>119</v>
      </c>
      <c r="H2" s="508"/>
      <c r="I2" s="508"/>
    </row>
    <row r="3" spans="1:10" ht="21.75" customHeight="1">
      <c r="A3" s="505"/>
      <c r="B3" s="505"/>
      <c r="C3" s="507"/>
      <c r="G3" s="509" t="s">
        <v>105</v>
      </c>
      <c r="H3" s="509"/>
      <c r="I3" s="509"/>
    </row>
    <row r="4" spans="1:10" ht="10.9" customHeight="1">
      <c r="A4" s="505"/>
      <c r="B4" s="505"/>
    </row>
    <row r="5" spans="1:10" ht="12.2" customHeight="1">
      <c r="A5" s="505"/>
      <c r="B5" s="505"/>
      <c r="F5" s="508" t="s">
        <v>232</v>
      </c>
      <c r="G5" s="509"/>
      <c r="H5" s="509"/>
      <c r="I5" s="509"/>
    </row>
    <row r="6" spans="1:10" ht="21" customHeight="1">
      <c r="A6" s="505"/>
      <c r="B6" s="505"/>
      <c r="I6" s="510" t="s">
        <v>222</v>
      </c>
    </row>
    <row r="7" spans="1:10">
      <c r="A7" s="505"/>
      <c r="B7" s="505"/>
      <c r="I7" s="510" t="s">
        <v>233</v>
      </c>
    </row>
    <row r="8" spans="1:10">
      <c r="A8" s="505"/>
      <c r="B8" s="505"/>
    </row>
    <row r="9" spans="1:10">
      <c r="A9" s="505"/>
      <c r="B9" s="505"/>
    </row>
    <row r="10" spans="1:10">
      <c r="A10" s="505"/>
      <c r="B10" s="505"/>
      <c r="G10" s="511" t="s">
        <v>231</v>
      </c>
      <c r="H10" s="512"/>
      <c r="I10" s="512"/>
      <c r="J10" s="512"/>
    </row>
    <row r="11" spans="1:10">
      <c r="A11" s="505"/>
      <c r="B11" s="505"/>
    </row>
    <row r="12" spans="1:10">
      <c r="A12" s="505"/>
      <c r="B12" s="505"/>
      <c r="F12" s="508" t="s">
        <v>234</v>
      </c>
      <c r="G12" s="509"/>
      <c r="H12" s="509"/>
      <c r="I12" s="509"/>
      <c r="J12" s="509"/>
    </row>
    <row r="13" spans="1:10">
      <c r="A13" s="505"/>
      <c r="B13" s="505"/>
    </row>
    <row r="14" spans="1:10">
      <c r="A14" s="505"/>
      <c r="B14" s="505"/>
    </row>
    <row r="15" spans="1:10">
      <c r="A15" s="505"/>
      <c r="B15" s="505"/>
    </row>
    <row r="16" spans="1:10">
      <c r="A16" s="505"/>
      <c r="B16" s="505"/>
    </row>
    <row r="17" spans="1:10">
      <c r="A17" s="505"/>
      <c r="B17" s="505"/>
    </row>
    <row r="18" spans="1:10">
      <c r="A18" s="505"/>
      <c r="B18" s="505"/>
    </row>
    <row r="19" spans="1:10">
      <c r="A19" s="505"/>
      <c r="B19" s="505"/>
    </row>
    <row r="20" spans="1:10">
      <c r="A20" s="505"/>
      <c r="B20" s="505"/>
    </row>
    <row r="22" spans="1:10" ht="48.2" customHeight="1">
      <c r="A22" s="513"/>
      <c r="B22" s="513"/>
      <c r="C22" s="513"/>
      <c r="D22" s="513"/>
      <c r="E22" s="514"/>
      <c r="F22" s="514"/>
      <c r="G22" s="514"/>
      <c r="H22" s="514"/>
      <c r="I22" s="514"/>
      <c r="J22" s="514"/>
    </row>
    <row r="23" spans="1:10" ht="72" customHeight="1">
      <c r="A23" s="515" t="s">
        <v>104</v>
      </c>
      <c r="B23" s="515"/>
      <c r="C23" s="513"/>
      <c r="D23" s="513"/>
      <c r="E23" s="514"/>
      <c r="F23" s="514"/>
      <c r="G23" s="514"/>
      <c r="H23" s="514"/>
      <c r="I23" s="514"/>
      <c r="J23" s="514"/>
    </row>
    <row r="24" spans="1:10" ht="95.25" customHeight="1">
      <c r="A24" s="516" t="s">
        <v>230</v>
      </c>
      <c r="B24" s="516"/>
      <c r="C24" s="513"/>
      <c r="D24" s="513"/>
      <c r="E24" s="514"/>
      <c r="F24" s="514"/>
      <c r="G24" s="514"/>
      <c r="H24" s="514"/>
      <c r="I24" s="514"/>
      <c r="J24" s="514"/>
    </row>
  </sheetData>
  <mergeCells count="8">
    <mergeCell ref="A2:B20"/>
    <mergeCell ref="A1:D1"/>
    <mergeCell ref="A23:B23"/>
    <mergeCell ref="A24:B24"/>
    <mergeCell ref="F5:I5"/>
    <mergeCell ref="G2:I2"/>
    <mergeCell ref="G3:I3"/>
    <mergeCell ref="F12:J12"/>
  </mergeCells>
  <printOptions horizontalCentered="1"/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096B-4651-46BC-9E60-D12854851C73}">
  <sheetPr>
    <pageSetUpPr fitToPage="1"/>
  </sheetPr>
  <dimension ref="A1:W35"/>
  <sheetViews>
    <sheetView rightToLeft="1" view="pageBreakPreview" zoomScale="110" zoomScaleNormal="100" zoomScaleSheetLayoutView="110" workbookViewId="0">
      <selection activeCell="K21" sqref="K21"/>
    </sheetView>
  </sheetViews>
  <sheetFormatPr defaultColWidth="9.140625" defaultRowHeight="15"/>
  <cols>
    <col min="1" max="1" width="44.85546875" style="262" bestFit="1" customWidth="1"/>
    <col min="2" max="2" width="0.5703125" style="262" customWidth="1"/>
    <col min="3" max="3" width="6" style="45" bestFit="1" customWidth="1"/>
    <col min="4" max="4" width="0.28515625" style="45" customWidth="1"/>
    <col min="5" max="5" width="22.42578125" style="45" bestFit="1" customWidth="1"/>
    <col min="6" max="6" width="0.28515625" style="45" customWidth="1"/>
    <col min="7" max="7" width="22.7109375" style="45" bestFit="1" customWidth="1"/>
    <col min="8" max="8" width="0.42578125" style="45" customWidth="1"/>
    <col min="9" max="9" width="26.140625" style="45" bestFit="1" customWidth="1"/>
    <col min="10" max="10" width="0.28515625" style="45" customWidth="1"/>
    <col min="11" max="11" width="28.140625" style="28" customWidth="1"/>
    <col min="12" max="12" width="21.5703125" style="28" bestFit="1" customWidth="1"/>
    <col min="13" max="13" width="19.5703125" style="45" bestFit="1" customWidth="1"/>
    <col min="14" max="14" width="17.28515625" style="45" bestFit="1" customWidth="1"/>
    <col min="15" max="15" width="16.5703125" style="45" bestFit="1" customWidth="1"/>
    <col min="16" max="16" width="13.7109375" style="45" bestFit="1" customWidth="1"/>
    <col min="17" max="16384" width="9.140625" style="45"/>
  </cols>
  <sheetData>
    <row r="1" spans="1:23" ht="21">
      <c r="A1" s="467" t="str">
        <f>جلد!G2</f>
        <v>صندوق سرمایه‌گذاری بخشی فرا الگوریتم</v>
      </c>
      <c r="B1" s="467"/>
      <c r="C1" s="467"/>
      <c r="D1" s="467"/>
      <c r="E1" s="467"/>
      <c r="F1" s="467"/>
      <c r="G1" s="467"/>
      <c r="H1" s="467"/>
      <c r="I1" s="467"/>
      <c r="K1" s="241"/>
      <c r="M1" s="28"/>
    </row>
    <row r="2" spans="1:23" ht="21">
      <c r="A2" s="467" t="s">
        <v>130</v>
      </c>
      <c r="B2" s="467"/>
      <c r="C2" s="467"/>
      <c r="D2" s="467"/>
      <c r="E2" s="467"/>
      <c r="F2" s="467"/>
      <c r="G2" s="467"/>
      <c r="H2" s="467"/>
      <c r="I2" s="467"/>
      <c r="L2" s="20"/>
    </row>
    <row r="3" spans="1:23" ht="21">
      <c r="A3" s="467" t="str">
        <f>جلد!F5</f>
        <v>برای دوره یک ماهه منتهی به 31 خرداد ماه 1405</v>
      </c>
      <c r="B3" s="467"/>
      <c r="C3" s="467"/>
      <c r="D3" s="467"/>
      <c r="E3" s="467"/>
      <c r="F3" s="467"/>
      <c r="G3" s="467"/>
      <c r="H3" s="467"/>
      <c r="I3" s="467"/>
    </row>
    <row r="4" spans="1:23" ht="21">
      <c r="A4" s="242"/>
      <c r="B4" s="242"/>
      <c r="C4" s="242"/>
      <c r="D4" s="242"/>
      <c r="E4" s="242"/>
      <c r="F4" s="242"/>
      <c r="G4" s="242"/>
      <c r="H4" s="242"/>
      <c r="I4" s="242"/>
    </row>
    <row r="5" spans="1:23" ht="25.5">
      <c r="A5" s="468" t="s">
        <v>131</v>
      </c>
      <c r="B5" s="468"/>
      <c r="C5" s="468"/>
      <c r="D5" s="468"/>
      <c r="E5" s="468"/>
      <c r="F5" s="468"/>
      <c r="G5" s="468"/>
      <c r="H5" s="468"/>
      <c r="I5" s="468"/>
      <c r="J5" s="243"/>
      <c r="K5" s="244"/>
      <c r="L5" s="244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</row>
    <row r="6" spans="1:23" ht="25.5">
      <c r="A6" s="245"/>
      <c r="B6" s="245"/>
      <c r="C6" s="245"/>
      <c r="D6" s="245"/>
      <c r="E6" s="245"/>
      <c r="F6" s="245"/>
      <c r="G6" s="245"/>
      <c r="H6" s="245"/>
      <c r="I6" s="245"/>
      <c r="J6" s="243"/>
      <c r="K6" s="244"/>
      <c r="L6" s="244"/>
      <c r="M6" s="246"/>
      <c r="N6" s="243"/>
      <c r="O6" s="243"/>
      <c r="P6" s="243"/>
      <c r="Q6" s="243"/>
      <c r="R6" s="243"/>
      <c r="S6" s="243"/>
      <c r="T6" s="243"/>
      <c r="U6" s="243"/>
      <c r="V6" s="243"/>
      <c r="W6" s="243"/>
    </row>
    <row r="7" spans="1:23" ht="18.75" thickBot="1">
      <c r="A7" s="247" t="s">
        <v>50</v>
      </c>
      <c r="B7" s="230"/>
      <c r="C7" s="248" t="s">
        <v>51</v>
      </c>
      <c r="D7" s="249"/>
      <c r="E7" s="248" t="s">
        <v>45</v>
      </c>
      <c r="F7" s="249"/>
      <c r="G7" s="248" t="s">
        <v>52</v>
      </c>
      <c r="H7" s="249"/>
      <c r="I7" s="248" t="s">
        <v>53</v>
      </c>
      <c r="K7" s="250"/>
      <c r="L7" s="230"/>
      <c r="M7" s="251"/>
      <c r="N7" s="251"/>
      <c r="O7" s="249"/>
      <c r="P7" s="249"/>
      <c r="Q7" s="249"/>
      <c r="R7" s="249"/>
      <c r="S7" s="249"/>
    </row>
    <row r="8" spans="1:23" ht="21" customHeight="1">
      <c r="A8" s="252" t="s">
        <v>54</v>
      </c>
      <c r="B8" s="253"/>
      <c r="C8" s="254" t="s">
        <v>55</v>
      </c>
      <c r="D8" s="255"/>
      <c r="E8" s="41">
        <f>'درآمد سرمایه گذاری در سهام '!T90</f>
        <v>3304379851827</v>
      </c>
      <c r="F8" s="256"/>
      <c r="G8" s="21">
        <f>E8/$E$14*100</f>
        <v>96.976892146333398</v>
      </c>
      <c r="H8" s="257"/>
      <c r="I8" s="21">
        <f>E8/' سهام'!$AB$2*100</f>
        <v>30.482078247458166</v>
      </c>
      <c r="J8" s="243"/>
      <c r="L8" s="193"/>
      <c r="M8" s="193"/>
      <c r="N8" s="258"/>
      <c r="O8" s="41"/>
      <c r="P8" s="256"/>
      <c r="Q8" s="22"/>
      <c r="R8" s="257"/>
      <c r="S8" s="22"/>
      <c r="T8" s="243"/>
      <c r="U8" s="243"/>
      <c r="V8" s="243"/>
      <c r="W8" s="243"/>
    </row>
    <row r="9" spans="1:23" ht="21" customHeight="1">
      <c r="A9" s="252" t="s">
        <v>162</v>
      </c>
      <c r="B9" s="253"/>
      <c r="C9" s="254" t="s">
        <v>56</v>
      </c>
      <c r="D9" s="255"/>
      <c r="E9" s="41">
        <f>'درآمد گواهی سپرده کالایی'!Q10</f>
        <v>92619342578</v>
      </c>
      <c r="F9" s="256"/>
      <c r="G9" s="21">
        <f t="shared" ref="G9:G10" si="0">E9/$E$14*100</f>
        <v>2.7181911277194342</v>
      </c>
      <c r="H9" s="257"/>
      <c r="I9" s="21">
        <f>E9/' سهام'!$AB$2*100</f>
        <v>0.85439028631340874</v>
      </c>
      <c r="J9" s="243"/>
      <c r="L9" s="259"/>
      <c r="M9" s="260"/>
      <c r="N9" s="261"/>
      <c r="O9" s="41"/>
      <c r="P9" s="256"/>
      <c r="Q9" s="22"/>
      <c r="R9" s="257"/>
      <c r="S9" s="22"/>
      <c r="T9" s="243"/>
      <c r="U9" s="243"/>
      <c r="V9" s="243"/>
      <c r="W9" s="243"/>
    </row>
    <row r="10" spans="1:23" ht="21" hidden="1" customHeight="1">
      <c r="A10" s="252"/>
      <c r="B10" s="253"/>
      <c r="C10" s="254"/>
      <c r="D10" s="255"/>
      <c r="E10" s="41">
        <v>0</v>
      </c>
      <c r="F10" s="256"/>
      <c r="G10" s="21">
        <f t="shared" si="0"/>
        <v>0</v>
      </c>
      <c r="H10" s="257"/>
      <c r="I10" s="21">
        <f>E10/' سهام'!$AB$2*100</f>
        <v>0</v>
      </c>
      <c r="J10" s="243"/>
      <c r="L10" s="259"/>
      <c r="M10" s="260"/>
      <c r="N10" s="258"/>
      <c r="O10" s="41"/>
      <c r="P10" s="256"/>
      <c r="Q10" s="23"/>
      <c r="R10" s="257"/>
      <c r="S10" s="23"/>
      <c r="T10" s="243"/>
      <c r="U10" s="243"/>
      <c r="V10" s="243"/>
      <c r="W10" s="243"/>
    </row>
    <row r="11" spans="1:23" ht="21" customHeight="1">
      <c r="A11" s="252" t="s">
        <v>58</v>
      </c>
      <c r="B11" s="253"/>
      <c r="C11" s="254" t="s">
        <v>57</v>
      </c>
      <c r="D11" s="255"/>
      <c r="E11" s="41">
        <f>'درآمد سپرده بانکی'!I14</f>
        <v>5925293516</v>
      </c>
      <c r="F11" s="256"/>
      <c r="G11" s="21">
        <f>E11/$E$14*100</f>
        <v>0.17389542849282102</v>
      </c>
      <c r="H11" s="257"/>
      <c r="I11" s="21">
        <f>E11/' سهام'!$AB$2*100</f>
        <v>5.4659351737060699E-2</v>
      </c>
      <c r="J11" s="243"/>
      <c r="L11" s="259"/>
      <c r="M11" s="260"/>
      <c r="N11" s="258"/>
      <c r="O11" s="41"/>
      <c r="P11" s="256"/>
      <c r="Q11" s="23"/>
      <c r="R11" s="257"/>
      <c r="S11" s="23"/>
    </row>
    <row r="12" spans="1:23" ht="21" hidden="1" customHeight="1">
      <c r="A12" s="252"/>
      <c r="B12" s="253"/>
      <c r="C12" s="254"/>
      <c r="D12" s="255"/>
      <c r="E12" s="41"/>
      <c r="F12" s="256"/>
      <c r="G12" s="21"/>
      <c r="H12" s="257"/>
      <c r="I12" s="21"/>
      <c r="J12" s="243"/>
      <c r="L12" s="259"/>
      <c r="M12" s="260"/>
      <c r="N12" s="258"/>
      <c r="O12" s="41"/>
      <c r="P12" s="256"/>
      <c r="Q12" s="23"/>
      <c r="R12" s="257"/>
      <c r="S12" s="23"/>
    </row>
    <row r="13" spans="1:23" ht="21" customHeight="1">
      <c r="A13" s="252" t="s">
        <v>59</v>
      </c>
      <c r="B13" s="253"/>
      <c r="C13" s="254" t="s">
        <v>160</v>
      </c>
      <c r="D13" s="255"/>
      <c r="E13" s="41">
        <f>' سایر درآمدها'!E13</f>
        <v>4464405137</v>
      </c>
      <c r="F13" s="256"/>
      <c r="G13" s="24">
        <f>E13/$E$14*100</f>
        <v>0.13102129745434982</v>
      </c>
      <c r="H13" s="257"/>
      <c r="I13" s="24">
        <f>E13/' سهام'!$AB$2*100</f>
        <v>4.1183021570339991E-2</v>
      </c>
      <c r="J13" s="243"/>
      <c r="L13" s="259"/>
      <c r="M13" s="260"/>
      <c r="N13" s="258"/>
      <c r="O13" s="41"/>
      <c r="P13" s="256"/>
      <c r="Q13" s="23"/>
      <c r="R13" s="257"/>
      <c r="S13" s="23"/>
    </row>
    <row r="14" spans="1:23" ht="26.25" customHeight="1" thickBot="1">
      <c r="A14" s="253" t="s">
        <v>48</v>
      </c>
      <c r="E14" s="263">
        <f>SUM(E8:E13)</f>
        <v>3407388893058</v>
      </c>
      <c r="G14" s="264">
        <f>SUM(G8:G13)</f>
        <v>100.00000000000001</v>
      </c>
      <c r="H14" s="265"/>
      <c r="I14" s="266">
        <f>SUM(I8:I13)</f>
        <v>31.432310907078975</v>
      </c>
      <c r="L14" s="267"/>
      <c r="M14" s="193"/>
      <c r="N14" s="138"/>
      <c r="O14" s="268"/>
      <c r="Q14" s="269"/>
      <c r="R14" s="265"/>
      <c r="S14" s="270"/>
    </row>
    <row r="15" spans="1:23" ht="15.75" thickTop="1">
      <c r="E15" s="271"/>
      <c r="K15" s="193"/>
      <c r="L15" s="142"/>
      <c r="M15" s="272"/>
      <c r="N15" s="273"/>
    </row>
    <row r="16" spans="1:23" ht="20.25">
      <c r="A16" s="252"/>
      <c r="C16" s="138"/>
      <c r="E16" s="274"/>
      <c r="F16" s="275"/>
      <c r="G16" s="138"/>
      <c r="H16" s="276"/>
      <c r="I16" s="277"/>
      <c r="K16" s="41"/>
      <c r="L16" s="142"/>
      <c r="M16" s="138"/>
      <c r="N16" s="138"/>
      <c r="O16" s="142"/>
      <c r="P16" s="138"/>
    </row>
    <row r="17" spans="1:15" ht="20.25">
      <c r="A17" s="252"/>
      <c r="C17" s="194"/>
      <c r="E17" s="142"/>
      <c r="F17" s="275"/>
      <c r="G17" s="138"/>
      <c r="H17" s="276"/>
      <c r="I17" s="278"/>
      <c r="K17" s="41"/>
      <c r="L17" s="174"/>
      <c r="M17" s="138"/>
      <c r="O17" s="138"/>
    </row>
    <row r="18" spans="1:15" ht="20.25">
      <c r="A18" s="252"/>
      <c r="C18" s="138"/>
      <c r="E18" s="279"/>
      <c r="F18" s="275"/>
      <c r="G18" s="41"/>
      <c r="H18" s="276"/>
      <c r="I18" s="277"/>
      <c r="K18" s="41"/>
      <c r="L18" s="174"/>
      <c r="M18" s="142"/>
      <c r="O18" s="138"/>
    </row>
    <row r="19" spans="1:15" ht="20.25">
      <c r="A19" s="252"/>
      <c r="C19" s="138"/>
      <c r="E19" s="279"/>
      <c r="F19" s="275"/>
      <c r="G19" s="138"/>
      <c r="H19" s="276"/>
      <c r="I19" s="277"/>
      <c r="K19" s="41"/>
      <c r="L19" s="174"/>
      <c r="M19" s="142"/>
      <c r="O19" s="138"/>
    </row>
    <row r="20" spans="1:15" ht="20.25">
      <c r="A20" s="252"/>
      <c r="C20" s="138"/>
      <c r="E20" s="279"/>
      <c r="F20" s="275"/>
      <c r="G20" s="138"/>
      <c r="H20" s="276"/>
      <c r="I20" s="277"/>
      <c r="K20" s="41"/>
      <c r="L20" s="174"/>
      <c r="M20" s="142"/>
      <c r="O20" s="138"/>
    </row>
    <row r="21" spans="1:15" ht="30" customHeight="1">
      <c r="E21" s="142"/>
      <c r="F21" s="275"/>
      <c r="G21" s="138"/>
      <c r="H21" s="276"/>
      <c r="I21" s="277"/>
      <c r="K21" s="41"/>
      <c r="L21" s="138"/>
      <c r="M21" s="138"/>
      <c r="O21" s="138"/>
    </row>
    <row r="22" spans="1:15" ht="20.25">
      <c r="E22" s="156"/>
      <c r="F22" s="275"/>
      <c r="G22" s="138"/>
      <c r="H22" s="276"/>
      <c r="I22" s="277"/>
      <c r="K22" s="174"/>
      <c r="L22" s="280"/>
      <c r="M22" s="142"/>
    </row>
    <row r="23" spans="1:15" ht="20.25">
      <c r="A23" s="281"/>
      <c r="E23" s="275"/>
      <c r="G23" s="138"/>
      <c r="I23" s="138"/>
    </row>
    <row r="24" spans="1:15">
      <c r="A24" s="281"/>
      <c r="E24" s="44"/>
      <c r="G24" s="138"/>
      <c r="I24" s="138"/>
      <c r="M24" s="138"/>
    </row>
    <row r="25" spans="1:15">
      <c r="A25" s="281"/>
      <c r="E25" s="138"/>
      <c r="G25" s="138"/>
      <c r="I25" s="44"/>
    </row>
    <row r="26" spans="1:15" ht="20.25">
      <c r="A26" s="282"/>
      <c r="E26" s="138"/>
      <c r="I26" s="275"/>
    </row>
    <row r="27" spans="1:15" ht="20.25">
      <c r="E27" s="138"/>
      <c r="I27" s="275"/>
    </row>
    <row r="28" spans="1:15" ht="20.25">
      <c r="E28" s="138"/>
      <c r="I28" s="275"/>
    </row>
    <row r="29" spans="1:15">
      <c r="E29" s="44"/>
      <c r="I29" s="44"/>
    </row>
    <row r="30" spans="1:15">
      <c r="E30" s="44"/>
    </row>
    <row r="31" spans="1:15">
      <c r="E31" s="283"/>
    </row>
    <row r="33" spans="5:5">
      <c r="E33" s="138"/>
    </row>
    <row r="34" spans="5:5">
      <c r="E34" s="138"/>
    </row>
    <row r="35" spans="5:5">
      <c r="E35" s="138"/>
    </row>
  </sheetData>
  <mergeCells count="4">
    <mergeCell ref="A1:I1"/>
    <mergeCell ref="A2:I2"/>
    <mergeCell ref="A3:I3"/>
    <mergeCell ref="A5:I5"/>
  </mergeCells>
  <printOptions horizontalCentered="1"/>
  <pageMargins left="0" right="0" top="0" bottom="0" header="0.31496062992126" footer="0.31496062992126"/>
  <pageSetup orientation="landscape" useFirstPageNumber="1" r:id="rId1"/>
  <headerFooter>
    <oddFooter>&amp;C&amp;16 &amp;"B Nazanin,Regular"&amp;P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Normal="100" zoomScaleSheetLayoutView="100" workbookViewId="0">
      <selection sqref="A1:V1"/>
    </sheetView>
  </sheetViews>
  <sheetFormatPr defaultRowHeight="12.75"/>
  <cols>
    <col min="1" max="1" width="5.28515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</row>
    <row r="2" spans="1:22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</row>
    <row r="3" spans="1:22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</row>
    <row r="4" spans="1:22" ht="14.45" customHeight="1"/>
    <row r="5" spans="1:22" ht="14.45" customHeight="1">
      <c r="A5" s="1" t="s">
        <v>60</v>
      </c>
      <c r="B5" s="420" t="s">
        <v>61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</row>
    <row r="6" spans="1:22" ht="14.45" customHeight="1">
      <c r="D6" s="418" t="s">
        <v>62</v>
      </c>
      <c r="E6" s="418"/>
      <c r="F6" s="418"/>
      <c r="G6" s="418"/>
      <c r="H6" s="418"/>
      <c r="I6" s="418"/>
      <c r="J6" s="418"/>
      <c r="K6" s="418"/>
      <c r="L6" s="418"/>
      <c r="N6" s="418" t="s">
        <v>63</v>
      </c>
      <c r="O6" s="418"/>
      <c r="P6" s="418"/>
      <c r="Q6" s="418"/>
      <c r="R6" s="418"/>
      <c r="S6" s="418"/>
      <c r="T6" s="418"/>
      <c r="U6" s="418"/>
      <c r="V6" s="418"/>
    </row>
    <row r="7" spans="1:22" ht="14.45" customHeight="1">
      <c r="D7" s="3"/>
      <c r="E7" s="3"/>
      <c r="F7" s="3"/>
      <c r="G7" s="3"/>
      <c r="H7" s="3"/>
      <c r="I7" s="3"/>
      <c r="J7" s="419" t="s">
        <v>48</v>
      </c>
      <c r="K7" s="419"/>
      <c r="L7" s="419"/>
      <c r="N7" s="3"/>
      <c r="O7" s="3"/>
      <c r="P7" s="3"/>
      <c r="Q7" s="3"/>
      <c r="R7" s="3"/>
      <c r="S7" s="3"/>
      <c r="T7" s="419" t="s">
        <v>48</v>
      </c>
      <c r="U7" s="419"/>
      <c r="V7" s="419"/>
    </row>
    <row r="8" spans="1:22" ht="14.45" customHeight="1">
      <c r="A8" s="418" t="s">
        <v>64</v>
      </c>
      <c r="B8" s="418"/>
      <c r="D8" s="2" t="s">
        <v>65</v>
      </c>
      <c r="F8" s="2" t="s">
        <v>66</v>
      </c>
      <c r="H8" s="2" t="s">
        <v>67</v>
      </c>
      <c r="J8" s="4" t="s">
        <v>45</v>
      </c>
      <c r="K8" s="3"/>
      <c r="L8" s="4" t="s">
        <v>52</v>
      </c>
      <c r="N8" s="2" t="s">
        <v>65</v>
      </c>
      <c r="P8" s="2" t="s">
        <v>66</v>
      </c>
      <c r="R8" s="2" t="s">
        <v>67</v>
      </c>
      <c r="T8" s="4" t="s">
        <v>45</v>
      </c>
      <c r="U8" s="3"/>
      <c r="V8" s="4" t="s">
        <v>52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110" zoomScaleNormal="100" zoomScaleSheetLayoutView="110" workbookViewId="0">
      <selection sqref="A1:V1"/>
    </sheetView>
  </sheetViews>
  <sheetFormatPr defaultRowHeight="12.75"/>
  <cols>
    <col min="1" max="1" width="5.28515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</row>
    <row r="2" spans="1:22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</row>
    <row r="3" spans="1:22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</row>
    <row r="4" spans="1:22" ht="14.45" customHeight="1"/>
    <row r="5" spans="1:22" ht="14.45" customHeight="1">
      <c r="A5" s="1" t="s">
        <v>68</v>
      </c>
      <c r="B5" s="420" t="s">
        <v>69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</row>
    <row r="6" spans="1:22" ht="14.45" customHeight="1">
      <c r="D6" s="418" t="s">
        <v>62</v>
      </c>
      <c r="E6" s="418"/>
      <c r="F6" s="418"/>
      <c r="G6" s="418"/>
      <c r="H6" s="418"/>
      <c r="I6" s="418"/>
      <c r="J6" s="418"/>
      <c r="K6" s="418"/>
      <c r="L6" s="418"/>
      <c r="N6" s="418" t="s">
        <v>63</v>
      </c>
      <c r="O6" s="418"/>
      <c r="P6" s="418"/>
      <c r="Q6" s="418"/>
      <c r="R6" s="418"/>
      <c r="S6" s="418"/>
      <c r="T6" s="418"/>
      <c r="U6" s="418"/>
      <c r="V6" s="418"/>
    </row>
    <row r="7" spans="1:22" ht="14.45" customHeight="1">
      <c r="D7" s="3"/>
      <c r="E7" s="3"/>
      <c r="F7" s="3"/>
      <c r="G7" s="3"/>
      <c r="H7" s="3"/>
      <c r="I7" s="3"/>
      <c r="J7" s="419" t="s">
        <v>48</v>
      </c>
      <c r="K7" s="419"/>
      <c r="L7" s="419"/>
      <c r="N7" s="3"/>
      <c r="O7" s="3"/>
      <c r="P7" s="3"/>
      <c r="Q7" s="3"/>
      <c r="R7" s="3"/>
      <c r="S7" s="3"/>
      <c r="T7" s="419" t="s">
        <v>48</v>
      </c>
      <c r="U7" s="419"/>
      <c r="V7" s="419"/>
    </row>
    <row r="8" spans="1:22" ht="14.45" customHeight="1">
      <c r="A8" s="418" t="s">
        <v>25</v>
      </c>
      <c r="B8" s="418"/>
      <c r="D8" s="2" t="s">
        <v>70</v>
      </c>
      <c r="F8" s="2" t="s">
        <v>66</v>
      </c>
      <c r="H8" s="2" t="s">
        <v>67</v>
      </c>
      <c r="J8" s="4" t="s">
        <v>45</v>
      </c>
      <c r="K8" s="3"/>
      <c r="L8" s="4" t="s">
        <v>52</v>
      </c>
      <c r="N8" s="2" t="s">
        <v>70</v>
      </c>
      <c r="P8" s="2" t="s">
        <v>66</v>
      </c>
      <c r="R8" s="2" t="s">
        <v>67</v>
      </c>
      <c r="T8" s="4" t="s">
        <v>45</v>
      </c>
      <c r="U8" s="3"/>
      <c r="V8" s="4" t="s">
        <v>52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110" zoomScaleNormal="110" zoomScaleSheetLayoutView="110" workbookViewId="0">
      <selection activeCell="N27" sqref="N27"/>
    </sheetView>
  </sheetViews>
  <sheetFormatPr defaultRowHeight="12.75"/>
  <cols>
    <col min="1" max="1" width="5.28515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</row>
    <row r="2" spans="1:18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</row>
    <row r="3" spans="1:18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</row>
    <row r="4" spans="1:18" ht="14.45" customHeight="1"/>
    <row r="5" spans="1:18" ht="14.45" customHeight="1">
      <c r="A5" s="1" t="s">
        <v>71</v>
      </c>
      <c r="B5" s="420" t="s">
        <v>72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</row>
    <row r="6" spans="1:18" ht="14.45" customHeight="1">
      <c r="D6" s="418" t="s">
        <v>62</v>
      </c>
      <c r="E6" s="418"/>
      <c r="F6" s="418"/>
      <c r="G6" s="418"/>
      <c r="H6" s="418"/>
      <c r="I6" s="418"/>
      <c r="J6" s="418"/>
      <c r="L6" s="418" t="s">
        <v>63</v>
      </c>
      <c r="M6" s="418"/>
      <c r="N6" s="418"/>
      <c r="O6" s="418"/>
      <c r="P6" s="418"/>
      <c r="Q6" s="418"/>
      <c r="R6" s="418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418" t="s">
        <v>73</v>
      </c>
      <c r="B8" s="418"/>
      <c r="D8" s="2" t="s">
        <v>74</v>
      </c>
      <c r="F8" s="2" t="s">
        <v>66</v>
      </c>
      <c r="H8" s="2" t="s">
        <v>67</v>
      </c>
      <c r="J8" s="2" t="s">
        <v>48</v>
      </c>
      <c r="L8" s="2" t="s">
        <v>74</v>
      </c>
      <c r="N8" s="2" t="s">
        <v>66</v>
      </c>
      <c r="P8" s="2" t="s">
        <v>67</v>
      </c>
      <c r="R8" s="2" t="s">
        <v>48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1012-BA47-4B04-A875-F628CAB223AC}">
  <sheetPr>
    <pageSetUpPr fitToPage="1"/>
  </sheetPr>
  <dimension ref="B1:Y100"/>
  <sheetViews>
    <sheetView rightToLeft="1" view="pageBreakPreview" topLeftCell="A70" zoomScale="70" zoomScaleNormal="100" zoomScaleSheetLayoutView="70" workbookViewId="0">
      <selection activeCell="F96" sqref="F96"/>
    </sheetView>
  </sheetViews>
  <sheetFormatPr defaultColWidth="9.140625" defaultRowHeight="18"/>
  <cols>
    <col min="1" max="1" width="1.28515625" style="57" customWidth="1"/>
    <col min="2" max="2" width="40.42578125" style="57" bestFit="1" customWidth="1"/>
    <col min="3" max="3" width="0.7109375" style="57" customWidth="1"/>
    <col min="4" max="4" width="23.85546875" style="57" bestFit="1" customWidth="1"/>
    <col min="5" max="5" width="0.5703125" style="57" customWidth="1"/>
    <col min="6" max="6" width="26.42578125" style="57" bestFit="1" customWidth="1"/>
    <col min="7" max="7" width="0.5703125" style="57" customWidth="1"/>
    <col min="8" max="8" width="26.42578125" style="57" bestFit="1" customWidth="1"/>
    <col min="9" max="9" width="0.28515625" style="57" customWidth="1"/>
    <col min="10" max="10" width="30.140625" style="57" bestFit="1" customWidth="1"/>
    <col min="11" max="11" width="0.42578125" style="57" customWidth="1"/>
    <col min="12" max="12" width="13.28515625" style="57" customWidth="1"/>
    <col min="13" max="13" width="0.5703125" style="57" customWidth="1"/>
    <col min="14" max="14" width="23.5703125" style="57" bestFit="1" customWidth="1"/>
    <col min="15" max="15" width="0.85546875" style="57" customWidth="1"/>
    <col min="16" max="16" width="26.7109375" style="57" bestFit="1" customWidth="1"/>
    <col min="17" max="17" width="0.5703125" style="57" customWidth="1"/>
    <col min="18" max="18" width="24.28515625" style="57" bestFit="1" customWidth="1"/>
    <col min="19" max="19" width="0.28515625" style="57" customWidth="1"/>
    <col min="20" max="20" width="27.28515625" style="57" bestFit="1" customWidth="1"/>
    <col min="21" max="21" width="0.5703125" style="57" customWidth="1"/>
    <col min="22" max="22" width="14.140625" style="57" customWidth="1"/>
    <col min="23" max="24" width="9.140625" style="57"/>
    <col min="25" max="25" width="18" style="43" bestFit="1" customWidth="1"/>
    <col min="26" max="16384" width="9.140625" style="57"/>
  </cols>
  <sheetData>
    <row r="1" spans="2:25" ht="26.25">
      <c r="B1" s="470" t="str">
        <f>جلد!G2</f>
        <v>صندوق سرمایه‌گذاری بخشی فرا الگوریتم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</row>
    <row r="2" spans="2:25" ht="26.25">
      <c r="B2" s="470" t="s">
        <v>130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</row>
    <row r="3" spans="2:25" ht="26.25">
      <c r="B3" s="470" t="str">
        <f>جلد!F5</f>
        <v>برای دوره یک ماهه منتهی به 31 خرداد ماه 1405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</row>
    <row r="4" spans="2:25" ht="18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</row>
    <row r="5" spans="2:25" ht="26.25">
      <c r="B5" s="471" t="s">
        <v>133</v>
      </c>
      <c r="C5" s="471"/>
      <c r="D5" s="47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</row>
    <row r="6" spans="2:25" ht="9.75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2:25" ht="27" thickBot="1">
      <c r="B7" s="54"/>
      <c r="C7" s="209"/>
      <c r="D7" s="472" t="str">
        <f>جلد!G10</f>
        <v>طی خرداد ماه 1405</v>
      </c>
      <c r="E7" s="472"/>
      <c r="F7" s="472"/>
      <c r="G7" s="472"/>
      <c r="H7" s="472"/>
      <c r="I7" s="472"/>
      <c r="J7" s="472"/>
      <c r="K7" s="472"/>
      <c r="L7" s="472"/>
      <c r="M7" s="151"/>
      <c r="N7" s="472" t="str">
        <f>جلد!F12</f>
        <v>از ابتدای سال مالی تا پایان خرداد ماه سال 1405</v>
      </c>
      <c r="O7" s="472"/>
      <c r="P7" s="472"/>
      <c r="Q7" s="472"/>
      <c r="R7" s="472"/>
      <c r="S7" s="472"/>
      <c r="T7" s="472"/>
      <c r="U7" s="472"/>
      <c r="V7" s="472"/>
    </row>
    <row r="8" spans="2:25" ht="20.25" customHeight="1">
      <c r="B8" s="473" t="s">
        <v>64</v>
      </c>
      <c r="C8" s="475"/>
      <c r="D8" s="476" t="s">
        <v>65</v>
      </c>
      <c r="E8" s="475"/>
      <c r="F8" s="476" t="s">
        <v>66</v>
      </c>
      <c r="G8" s="469"/>
      <c r="H8" s="476" t="s">
        <v>67</v>
      </c>
      <c r="I8" s="475"/>
      <c r="J8" s="476" t="s">
        <v>48</v>
      </c>
      <c r="K8" s="476"/>
      <c r="L8" s="476"/>
      <c r="M8" s="221"/>
      <c r="N8" s="476" t="s">
        <v>65</v>
      </c>
      <c r="O8" s="475"/>
      <c r="P8" s="476" t="s">
        <v>66</v>
      </c>
      <c r="Q8" s="469"/>
      <c r="R8" s="476" t="s">
        <v>67</v>
      </c>
      <c r="S8" s="475"/>
      <c r="T8" s="479" t="s">
        <v>48</v>
      </c>
      <c r="U8" s="479"/>
      <c r="V8" s="479"/>
    </row>
    <row r="9" spans="2:25" ht="20.25" customHeight="1" thickBot="1">
      <c r="B9" s="473"/>
      <c r="C9" s="475"/>
      <c r="D9" s="477"/>
      <c r="E9" s="475"/>
      <c r="F9" s="477"/>
      <c r="G9" s="469"/>
      <c r="H9" s="477"/>
      <c r="I9" s="475"/>
      <c r="J9" s="478"/>
      <c r="K9" s="478"/>
      <c r="L9" s="478"/>
      <c r="M9" s="221"/>
      <c r="N9" s="477"/>
      <c r="O9" s="475"/>
      <c r="P9" s="477"/>
      <c r="Q9" s="469"/>
      <c r="R9" s="477"/>
      <c r="S9" s="475"/>
      <c r="T9" s="472"/>
      <c r="U9" s="472"/>
      <c r="V9" s="472"/>
    </row>
    <row r="10" spans="2:25" ht="45.75" customHeight="1" thickBot="1">
      <c r="B10" s="474"/>
      <c r="C10" s="475"/>
      <c r="D10" s="478"/>
      <c r="E10" s="475"/>
      <c r="F10" s="478"/>
      <c r="G10" s="469"/>
      <c r="H10" s="478"/>
      <c r="I10" s="475"/>
      <c r="J10" s="222" t="s">
        <v>45</v>
      </c>
      <c r="K10" s="223"/>
      <c r="L10" s="222" t="s">
        <v>134</v>
      </c>
      <c r="M10" s="221"/>
      <c r="N10" s="478"/>
      <c r="O10" s="475"/>
      <c r="P10" s="478"/>
      <c r="Q10" s="469"/>
      <c r="R10" s="478"/>
      <c r="S10" s="475"/>
      <c r="T10" s="224" t="s">
        <v>45</v>
      </c>
      <c r="U10" s="225"/>
      <c r="V10" s="224" t="s">
        <v>134</v>
      </c>
    </row>
    <row r="11" spans="2:25" ht="24">
      <c r="B11" s="42"/>
      <c r="C11" s="153"/>
      <c r="D11" s="37" t="s">
        <v>111</v>
      </c>
      <c r="E11" s="37"/>
      <c r="F11" s="37" t="s">
        <v>111</v>
      </c>
      <c r="G11" s="37"/>
      <c r="H11" s="37" t="s">
        <v>111</v>
      </c>
      <c r="I11" s="153"/>
      <c r="J11" s="226" t="s">
        <v>111</v>
      </c>
      <c r="K11" s="226"/>
      <c r="L11" s="226" t="s">
        <v>112</v>
      </c>
      <c r="M11" s="226"/>
      <c r="N11" s="226"/>
      <c r="O11" s="226"/>
      <c r="P11" s="226"/>
      <c r="Q11" s="42"/>
      <c r="R11" s="226"/>
      <c r="S11" s="153"/>
      <c r="T11" s="226" t="s">
        <v>111</v>
      </c>
      <c r="U11" s="151"/>
      <c r="V11" s="226" t="s">
        <v>112</v>
      </c>
    </row>
    <row r="12" spans="2:25" s="63" customFormat="1" ht="27" customHeight="1">
      <c r="B12" s="53" t="s">
        <v>270</v>
      </c>
      <c r="C12" s="153"/>
      <c r="D12" s="36">
        <v>0</v>
      </c>
      <c r="E12" s="37"/>
      <c r="F12" s="36">
        <v>0</v>
      </c>
      <c r="G12" s="37"/>
      <c r="H12" s="36">
        <v>3965348149</v>
      </c>
      <c r="I12" s="37"/>
      <c r="J12" s="36">
        <f>D12+F12+H12</f>
        <v>3965348149</v>
      </c>
      <c r="K12" s="61"/>
      <c r="L12" s="62">
        <f t="shared" ref="L12:L42" si="0">J12/$J$90*100</f>
        <v>0.14363637384636765</v>
      </c>
      <c r="M12" s="30"/>
      <c r="N12" s="36">
        <v>0</v>
      </c>
      <c r="O12" s="37"/>
      <c r="P12" s="36">
        <v>0</v>
      </c>
      <c r="Q12" s="37"/>
      <c r="R12" s="36">
        <v>3965348149</v>
      </c>
      <c r="S12" s="37"/>
      <c r="T12" s="36">
        <f>N12+P12+R12</f>
        <v>3965348149</v>
      </c>
      <c r="U12" s="54"/>
      <c r="V12" s="62">
        <f t="shared" ref="V12:V42" si="1">T12/$T$90*100</f>
        <v>0.12000279407367614</v>
      </c>
      <c r="Y12" s="227"/>
    </row>
    <row r="13" spans="2:25" s="63" customFormat="1" ht="27" customHeight="1">
      <c r="B13" s="53" t="s">
        <v>266</v>
      </c>
      <c r="C13" s="153"/>
      <c r="D13" s="36">
        <v>0</v>
      </c>
      <c r="E13" s="37"/>
      <c r="F13" s="36">
        <v>0</v>
      </c>
      <c r="G13" s="37"/>
      <c r="H13" s="36">
        <v>125775827</v>
      </c>
      <c r="I13" s="48"/>
      <c r="J13" s="36">
        <f t="shared" ref="J13:J75" si="2">D13+F13+H13</f>
        <v>125775827</v>
      </c>
      <c r="K13" s="48"/>
      <c r="L13" s="62">
        <f t="shared" si="0"/>
        <v>4.5559640740155507E-3</v>
      </c>
      <c r="M13" s="30"/>
      <c r="N13" s="36">
        <v>0</v>
      </c>
      <c r="O13" s="37"/>
      <c r="P13" s="36">
        <v>0</v>
      </c>
      <c r="Q13" s="37"/>
      <c r="R13" s="36">
        <v>125775827</v>
      </c>
      <c r="S13" s="37"/>
      <c r="T13" s="36">
        <f t="shared" ref="T13:T89" si="3">N13+P13+R13</f>
        <v>125775827</v>
      </c>
      <c r="U13" s="37"/>
      <c r="V13" s="62">
        <f t="shared" si="1"/>
        <v>3.8063368208245858E-3</v>
      </c>
      <c r="Y13" s="227"/>
    </row>
    <row r="14" spans="2:25" s="63" customFormat="1" ht="27" customHeight="1">
      <c r="B14" s="53" t="s">
        <v>180</v>
      </c>
      <c r="C14" s="153"/>
      <c r="D14" s="36">
        <v>0</v>
      </c>
      <c r="E14" s="37"/>
      <c r="F14" s="36">
        <v>73730570556</v>
      </c>
      <c r="G14" s="37"/>
      <c r="H14" s="36">
        <v>780612827</v>
      </c>
      <c r="I14" s="37"/>
      <c r="J14" s="36">
        <f t="shared" si="2"/>
        <v>74511183383</v>
      </c>
      <c r="K14" s="61"/>
      <c r="L14" s="62">
        <f t="shared" si="0"/>
        <v>2.6990104752428503</v>
      </c>
      <c r="M14" s="30"/>
      <c r="N14" s="36">
        <v>0</v>
      </c>
      <c r="O14" s="37"/>
      <c r="P14" s="36">
        <v>78069201766</v>
      </c>
      <c r="Q14" s="37"/>
      <c r="R14" s="36">
        <v>780612827</v>
      </c>
      <c r="S14" s="37"/>
      <c r="T14" s="36">
        <f t="shared" si="3"/>
        <v>78849814593</v>
      </c>
      <c r="U14" s="54"/>
      <c r="V14" s="62">
        <f t="shared" si="1"/>
        <v>2.3862212617415559</v>
      </c>
      <c r="Y14" s="227"/>
    </row>
    <row r="15" spans="2:25" s="63" customFormat="1" ht="27" customHeight="1">
      <c r="B15" s="53" t="s">
        <v>263</v>
      </c>
      <c r="C15" s="153"/>
      <c r="D15" s="36">
        <v>0</v>
      </c>
      <c r="E15" s="37"/>
      <c r="F15" s="36">
        <v>0</v>
      </c>
      <c r="G15" s="37"/>
      <c r="H15" s="36">
        <v>-925216397</v>
      </c>
      <c r="I15" s="37"/>
      <c r="J15" s="36">
        <f t="shared" si="2"/>
        <v>-925216397</v>
      </c>
      <c r="K15" s="61"/>
      <c r="L15" s="62">
        <f t="shared" si="0"/>
        <v>-3.3514012715830599E-2</v>
      </c>
      <c r="M15" s="30"/>
      <c r="N15" s="36">
        <v>0</v>
      </c>
      <c r="O15" s="37"/>
      <c r="P15" s="36">
        <v>0</v>
      </c>
      <c r="Q15" s="37"/>
      <c r="R15" s="36">
        <v>-925216397</v>
      </c>
      <c r="S15" s="37"/>
      <c r="T15" s="36">
        <f t="shared" si="3"/>
        <v>-925216397</v>
      </c>
      <c r="U15" s="54"/>
      <c r="V15" s="62">
        <f t="shared" si="1"/>
        <v>-2.7999698536124579E-2</v>
      </c>
      <c r="Y15" s="227"/>
    </row>
    <row r="16" spans="2:25" s="63" customFormat="1" ht="27" customHeight="1">
      <c r="B16" s="53" t="s">
        <v>262</v>
      </c>
      <c r="C16" s="153"/>
      <c r="D16" s="36">
        <v>0</v>
      </c>
      <c r="E16" s="37"/>
      <c r="F16" s="36">
        <v>-1186672323</v>
      </c>
      <c r="G16" s="37"/>
      <c r="H16" s="36">
        <v>43721246</v>
      </c>
      <c r="I16" s="37"/>
      <c r="J16" s="36">
        <f t="shared" si="2"/>
        <v>-1142951077</v>
      </c>
      <c r="K16" s="61"/>
      <c r="L16" s="62">
        <f t="shared" si="0"/>
        <v>-4.1400992300129197E-2</v>
      </c>
      <c r="M16" s="30"/>
      <c r="N16" s="36">
        <v>0</v>
      </c>
      <c r="O16" s="37"/>
      <c r="P16" s="36">
        <v>-1186672323</v>
      </c>
      <c r="Q16" s="37"/>
      <c r="R16" s="36">
        <v>43721246</v>
      </c>
      <c r="S16" s="37"/>
      <c r="T16" s="36">
        <f t="shared" si="3"/>
        <v>-1142951077</v>
      </c>
      <c r="U16" s="54"/>
      <c r="V16" s="62">
        <f t="shared" si="1"/>
        <v>-3.4588973672868131E-2</v>
      </c>
      <c r="Y16" s="227"/>
    </row>
    <row r="17" spans="2:25" s="63" customFormat="1" ht="27" customHeight="1">
      <c r="B17" s="53" t="s">
        <v>178</v>
      </c>
      <c r="C17" s="153"/>
      <c r="D17" s="36">
        <v>0</v>
      </c>
      <c r="E17" s="37"/>
      <c r="F17" s="36">
        <v>95773440412</v>
      </c>
      <c r="G17" s="37"/>
      <c r="H17" s="36">
        <v>8932148400</v>
      </c>
      <c r="I17" s="37"/>
      <c r="J17" s="36">
        <f t="shared" si="2"/>
        <v>104705588812</v>
      </c>
      <c r="K17" s="61"/>
      <c r="L17" s="62">
        <f t="shared" si="0"/>
        <v>3.7927391324257931</v>
      </c>
      <c r="M17" s="30"/>
      <c r="N17" s="36">
        <v>10468449720</v>
      </c>
      <c r="O17" s="37"/>
      <c r="P17" s="36">
        <v>93299994868</v>
      </c>
      <c r="Q17" s="37"/>
      <c r="R17" s="36">
        <v>8932148400</v>
      </c>
      <c r="S17" s="37"/>
      <c r="T17" s="36">
        <f t="shared" si="3"/>
        <v>112700592988</v>
      </c>
      <c r="U17" s="54"/>
      <c r="V17" s="62">
        <f t="shared" si="1"/>
        <v>3.4106427844755061</v>
      </c>
      <c r="Y17" s="227"/>
    </row>
    <row r="18" spans="2:25" s="63" customFormat="1" ht="27" customHeight="1">
      <c r="B18" s="53" t="s">
        <v>141</v>
      </c>
      <c r="C18" s="153"/>
      <c r="D18" s="36">
        <v>0</v>
      </c>
      <c r="E18" s="37"/>
      <c r="F18" s="36">
        <v>150172390745</v>
      </c>
      <c r="G18" s="37"/>
      <c r="H18" s="36">
        <v>14839234143</v>
      </c>
      <c r="I18" s="37"/>
      <c r="J18" s="36">
        <f t="shared" si="2"/>
        <v>165011624888</v>
      </c>
      <c r="K18" s="61"/>
      <c r="L18" s="62">
        <f t="shared" si="0"/>
        <v>5.9771981048843221</v>
      </c>
      <c r="M18" s="30"/>
      <c r="N18" s="36">
        <v>28107363150</v>
      </c>
      <c r="O18" s="37"/>
      <c r="P18" s="36">
        <v>168593093869</v>
      </c>
      <c r="Q18" s="37"/>
      <c r="R18" s="36">
        <v>14839234143</v>
      </c>
      <c r="S18" s="37"/>
      <c r="T18" s="36">
        <f t="shared" si="3"/>
        <v>211539691162</v>
      </c>
      <c r="U18" s="54"/>
      <c r="V18" s="62">
        <f t="shared" si="1"/>
        <v>6.4017970284209049</v>
      </c>
      <c r="Y18" s="227"/>
    </row>
    <row r="19" spans="2:25" s="63" customFormat="1" ht="27" customHeight="1">
      <c r="B19" s="53" t="s">
        <v>271</v>
      </c>
      <c r="C19" s="153"/>
      <c r="D19" s="36">
        <v>0</v>
      </c>
      <c r="E19" s="37"/>
      <c r="F19" s="36">
        <v>0</v>
      </c>
      <c r="G19" s="37"/>
      <c r="H19" s="36">
        <v>578847513</v>
      </c>
      <c r="I19" s="37"/>
      <c r="J19" s="36">
        <f t="shared" si="2"/>
        <v>578847513</v>
      </c>
      <c r="K19" s="61"/>
      <c r="L19" s="62">
        <f t="shared" si="0"/>
        <v>2.0967530378959463E-2</v>
      </c>
      <c r="M19" s="30"/>
      <c r="N19" s="36">
        <v>0</v>
      </c>
      <c r="O19" s="37"/>
      <c r="P19" s="36">
        <v>0</v>
      </c>
      <c r="Q19" s="37"/>
      <c r="R19" s="36">
        <v>578847513</v>
      </c>
      <c r="S19" s="37"/>
      <c r="T19" s="36">
        <f t="shared" si="3"/>
        <v>578847513</v>
      </c>
      <c r="U19" s="54"/>
      <c r="V19" s="62">
        <f t="shared" si="1"/>
        <v>1.7517583902466716E-2</v>
      </c>
      <c r="Y19" s="227"/>
    </row>
    <row r="20" spans="2:25" s="63" customFormat="1" ht="27" customHeight="1">
      <c r="B20" s="53" t="s">
        <v>273</v>
      </c>
      <c r="C20" s="153"/>
      <c r="D20" s="36">
        <v>0</v>
      </c>
      <c r="E20" s="37"/>
      <c r="F20" s="36">
        <v>0</v>
      </c>
      <c r="G20" s="37"/>
      <c r="H20" s="36">
        <v>7599727439</v>
      </c>
      <c r="I20" s="37"/>
      <c r="J20" s="36">
        <f t="shared" si="2"/>
        <v>7599727439</v>
      </c>
      <c r="K20" s="61"/>
      <c r="L20" s="62">
        <f t="shared" si="0"/>
        <v>0.27528409878310089</v>
      </c>
      <c r="M20" s="30"/>
      <c r="N20" s="36">
        <v>0</v>
      </c>
      <c r="O20" s="37"/>
      <c r="P20" s="36">
        <v>0</v>
      </c>
      <c r="Q20" s="37"/>
      <c r="R20" s="36">
        <v>7599727439</v>
      </c>
      <c r="S20" s="37"/>
      <c r="T20" s="36">
        <f t="shared" si="3"/>
        <v>7599727439</v>
      </c>
      <c r="U20" s="54"/>
      <c r="V20" s="62">
        <f t="shared" si="1"/>
        <v>0.22998952238490653</v>
      </c>
      <c r="Y20" s="227"/>
    </row>
    <row r="21" spans="2:25" s="63" customFormat="1" ht="27" customHeight="1">
      <c r="B21" s="53" t="s">
        <v>239</v>
      </c>
      <c r="C21" s="153"/>
      <c r="D21" s="36">
        <v>0</v>
      </c>
      <c r="E21" s="37"/>
      <c r="F21" s="36">
        <v>0</v>
      </c>
      <c r="G21" s="37"/>
      <c r="H21" s="36">
        <v>3134674805</v>
      </c>
      <c r="I21" s="37"/>
      <c r="J21" s="36">
        <f t="shared" si="2"/>
        <v>3134674805</v>
      </c>
      <c r="K21" s="61"/>
      <c r="L21" s="62">
        <f t="shared" si="0"/>
        <v>0.11354698383578669</v>
      </c>
      <c r="M21" s="30"/>
      <c r="N21" s="36">
        <v>0</v>
      </c>
      <c r="O21" s="37"/>
      <c r="P21" s="36">
        <v>0</v>
      </c>
      <c r="Q21" s="37"/>
      <c r="R21" s="36">
        <v>3134674805</v>
      </c>
      <c r="S21" s="37"/>
      <c r="T21" s="36">
        <f t="shared" si="3"/>
        <v>3134674805</v>
      </c>
      <c r="U21" s="54"/>
      <c r="V21" s="62">
        <f t="shared" si="1"/>
        <v>9.4864239148136381E-2</v>
      </c>
      <c r="Y21" s="227"/>
    </row>
    <row r="22" spans="2:25" s="63" customFormat="1" ht="27" customHeight="1">
      <c r="B22" s="53" t="s">
        <v>251</v>
      </c>
      <c r="C22" s="153"/>
      <c r="D22" s="36">
        <v>0</v>
      </c>
      <c r="E22" s="37"/>
      <c r="F22" s="36">
        <v>-234400419</v>
      </c>
      <c r="G22" s="37"/>
      <c r="H22" s="36">
        <v>-1784035</v>
      </c>
      <c r="I22" s="37"/>
      <c r="J22" s="36">
        <f t="shared" si="2"/>
        <v>-236184454</v>
      </c>
      <c r="K22" s="61"/>
      <c r="L22" s="62">
        <f t="shared" si="0"/>
        <v>-8.5552837371920317E-3</v>
      </c>
      <c r="M22" s="30"/>
      <c r="N22" s="36">
        <v>0</v>
      </c>
      <c r="O22" s="37"/>
      <c r="P22" s="36">
        <v>-234400419</v>
      </c>
      <c r="Q22" s="37"/>
      <c r="R22" s="36">
        <v>-1784035</v>
      </c>
      <c r="S22" s="37"/>
      <c r="T22" s="36">
        <f t="shared" si="3"/>
        <v>-236184454</v>
      </c>
      <c r="U22" s="54"/>
      <c r="V22" s="62">
        <f t="shared" si="1"/>
        <v>-7.147618148967136E-3</v>
      </c>
      <c r="Y22" s="227"/>
    </row>
    <row r="23" spans="2:25" s="63" customFormat="1" ht="27" customHeight="1">
      <c r="B23" s="53" t="s">
        <v>250</v>
      </c>
      <c r="C23" s="153"/>
      <c r="D23" s="36">
        <v>0</v>
      </c>
      <c r="E23" s="37"/>
      <c r="F23" s="36">
        <v>0</v>
      </c>
      <c r="G23" s="37"/>
      <c r="H23" s="36">
        <v>431500669</v>
      </c>
      <c r="I23" s="37"/>
      <c r="J23" s="36">
        <f t="shared" si="2"/>
        <v>431500669</v>
      </c>
      <c r="K23" s="61"/>
      <c r="L23" s="62">
        <f t="shared" si="0"/>
        <v>1.563020170702337E-2</v>
      </c>
      <c r="M23" s="30"/>
      <c r="N23" s="36">
        <v>0</v>
      </c>
      <c r="O23" s="37"/>
      <c r="P23" s="36">
        <v>0</v>
      </c>
      <c r="Q23" s="37"/>
      <c r="R23" s="36">
        <v>431500669</v>
      </c>
      <c r="S23" s="37"/>
      <c r="T23" s="36">
        <f t="shared" si="3"/>
        <v>431500669</v>
      </c>
      <c r="U23" s="54"/>
      <c r="V23" s="62">
        <f t="shared" si="1"/>
        <v>1.3058446315166285E-2</v>
      </c>
      <c r="Y23" s="227"/>
    </row>
    <row r="24" spans="2:25" s="63" customFormat="1" ht="27" customHeight="1">
      <c r="B24" s="53" t="s">
        <v>272</v>
      </c>
      <c r="C24" s="153"/>
      <c r="D24" s="36">
        <v>0</v>
      </c>
      <c r="E24" s="37"/>
      <c r="F24" s="36">
        <v>9348824665</v>
      </c>
      <c r="G24" s="37"/>
      <c r="H24" s="36">
        <v>-1501156967</v>
      </c>
      <c r="I24" s="37"/>
      <c r="J24" s="36">
        <f t="shared" si="2"/>
        <v>7847667698</v>
      </c>
      <c r="K24" s="61"/>
      <c r="L24" s="62">
        <f t="shared" si="0"/>
        <v>0.28426521176362707</v>
      </c>
      <c r="M24" s="30"/>
      <c r="N24" s="36">
        <v>0</v>
      </c>
      <c r="O24" s="37"/>
      <c r="P24" s="36">
        <v>9348824665</v>
      </c>
      <c r="Q24" s="37"/>
      <c r="R24" s="36">
        <v>-1501156967</v>
      </c>
      <c r="S24" s="37"/>
      <c r="T24" s="36">
        <f t="shared" si="3"/>
        <v>7847667698</v>
      </c>
      <c r="U24" s="54"/>
      <c r="V24" s="62">
        <f t="shared" si="1"/>
        <v>0.23749290486870042</v>
      </c>
      <c r="Y24" s="227"/>
    </row>
    <row r="25" spans="2:25" s="63" customFormat="1" ht="27" customHeight="1">
      <c r="B25" s="53" t="s">
        <v>265</v>
      </c>
      <c r="C25" s="153"/>
      <c r="D25" s="36">
        <v>0</v>
      </c>
      <c r="E25" s="37"/>
      <c r="F25" s="36">
        <v>0</v>
      </c>
      <c r="G25" s="37"/>
      <c r="H25" s="36">
        <v>263530184</v>
      </c>
      <c r="I25" s="37"/>
      <c r="J25" s="36">
        <f t="shared" si="2"/>
        <v>263530184</v>
      </c>
      <c r="K25" s="61"/>
      <c r="L25" s="62">
        <f t="shared" si="0"/>
        <v>9.5458251347670161E-3</v>
      </c>
      <c r="M25" s="30"/>
      <c r="N25" s="36">
        <v>0</v>
      </c>
      <c r="O25" s="37"/>
      <c r="P25" s="36">
        <v>0</v>
      </c>
      <c r="Q25" s="37"/>
      <c r="R25" s="36">
        <v>263530184</v>
      </c>
      <c r="S25" s="37"/>
      <c r="T25" s="36">
        <f t="shared" si="3"/>
        <v>263530184</v>
      </c>
      <c r="U25" s="54"/>
      <c r="V25" s="62">
        <f t="shared" si="1"/>
        <v>7.9751782729910268E-3</v>
      </c>
      <c r="Y25" s="227"/>
    </row>
    <row r="26" spans="2:25" s="63" customFormat="1" ht="27" customHeight="1">
      <c r="B26" s="53" t="s">
        <v>206</v>
      </c>
      <c r="C26" s="153"/>
      <c r="D26" s="36">
        <v>0</v>
      </c>
      <c r="E26" s="37"/>
      <c r="F26" s="36">
        <v>0</v>
      </c>
      <c r="G26" s="37"/>
      <c r="H26" s="36">
        <v>15742765022</v>
      </c>
      <c r="I26" s="37"/>
      <c r="J26" s="36">
        <f>D26+F26+H26</f>
        <v>15742765022</v>
      </c>
      <c r="K26" s="61"/>
      <c r="L26" s="62">
        <f t="shared" si="0"/>
        <v>0.57024846170083732</v>
      </c>
      <c r="M26" s="30"/>
      <c r="N26" s="36">
        <v>0</v>
      </c>
      <c r="O26" s="37"/>
      <c r="P26" s="36">
        <v>0</v>
      </c>
      <c r="Q26" s="37"/>
      <c r="R26" s="36">
        <v>-13266742758</v>
      </c>
      <c r="S26" s="37"/>
      <c r="T26" s="36">
        <f t="shared" si="3"/>
        <v>-13266742758</v>
      </c>
      <c r="U26" s="54"/>
      <c r="V26" s="62">
        <f t="shared" si="1"/>
        <v>-0.40148963959651268</v>
      </c>
      <c r="Y26" s="227"/>
    </row>
    <row r="27" spans="2:25" s="63" customFormat="1" ht="27" customHeight="1">
      <c r="B27" s="53" t="s">
        <v>274</v>
      </c>
      <c r="C27" s="153"/>
      <c r="D27" s="36">
        <v>0</v>
      </c>
      <c r="E27" s="37"/>
      <c r="F27" s="36">
        <v>0</v>
      </c>
      <c r="G27" s="37"/>
      <c r="H27" s="36">
        <v>-48897236</v>
      </c>
      <c r="I27" s="37"/>
      <c r="J27" s="36">
        <f t="shared" si="2"/>
        <v>-48897236</v>
      </c>
      <c r="K27" s="61"/>
      <c r="L27" s="62">
        <f t="shared" si="0"/>
        <v>-1.7711992506688895E-3</v>
      </c>
      <c r="M27" s="30"/>
      <c r="N27" s="36">
        <v>0</v>
      </c>
      <c r="O27" s="37"/>
      <c r="P27" s="36">
        <v>0</v>
      </c>
      <c r="Q27" s="37"/>
      <c r="R27" s="36">
        <v>-48897236</v>
      </c>
      <c r="S27" s="37"/>
      <c r="T27" s="36">
        <f t="shared" si="3"/>
        <v>-48897236</v>
      </c>
      <c r="U27" s="54"/>
      <c r="V27" s="62">
        <f t="shared" si="1"/>
        <v>-1.4797704317487772E-3</v>
      </c>
      <c r="Y27" s="227"/>
    </row>
    <row r="28" spans="2:25" s="63" customFormat="1" ht="27" customHeight="1">
      <c r="B28" s="60" t="s">
        <v>260</v>
      </c>
      <c r="C28" s="153"/>
      <c r="D28" s="36">
        <v>0</v>
      </c>
      <c r="E28" s="37"/>
      <c r="F28" s="36">
        <v>0</v>
      </c>
      <c r="G28" s="37"/>
      <c r="H28" s="36">
        <v>160152807</v>
      </c>
      <c r="I28" s="37"/>
      <c r="J28" s="36">
        <f t="shared" si="2"/>
        <v>160152807</v>
      </c>
      <c r="K28" s="61"/>
      <c r="L28" s="62">
        <f t="shared" si="0"/>
        <v>5.8011976740550177E-3</v>
      </c>
      <c r="M28" s="30"/>
      <c r="N28" s="36">
        <v>0</v>
      </c>
      <c r="O28" s="37"/>
      <c r="P28" s="36">
        <v>0</v>
      </c>
      <c r="Q28" s="37"/>
      <c r="R28" s="36">
        <v>160152807</v>
      </c>
      <c r="S28" s="37"/>
      <c r="T28" s="36">
        <f t="shared" si="3"/>
        <v>160152807</v>
      </c>
      <c r="U28" s="54"/>
      <c r="V28" s="62">
        <f t="shared" si="1"/>
        <v>4.8466827114761373E-3</v>
      </c>
      <c r="Y28" s="227"/>
    </row>
    <row r="29" spans="2:25" s="63" customFormat="1" ht="27" customHeight="1">
      <c r="B29" s="60" t="s">
        <v>185</v>
      </c>
      <c r="C29" s="153"/>
      <c r="D29" s="36">
        <v>0</v>
      </c>
      <c r="E29" s="37"/>
      <c r="F29" s="36">
        <v>2457654335</v>
      </c>
      <c r="G29" s="37"/>
      <c r="H29" s="36">
        <v>-2633300</v>
      </c>
      <c r="I29" s="37"/>
      <c r="J29" s="36">
        <f t="shared" si="2"/>
        <v>2455021035</v>
      </c>
      <c r="K29" s="61"/>
      <c r="L29" s="62">
        <f t="shared" si="0"/>
        <v>8.8927959395667305E-2</v>
      </c>
      <c r="M29" s="30"/>
      <c r="N29" s="36">
        <v>347435728</v>
      </c>
      <c r="O29" s="37"/>
      <c r="P29" s="36">
        <v>1168100229</v>
      </c>
      <c r="Q29" s="37"/>
      <c r="R29" s="36">
        <v>-302114433</v>
      </c>
      <c r="S29" s="37"/>
      <c r="T29" s="36">
        <f t="shared" si="3"/>
        <v>1213421524</v>
      </c>
      <c r="U29" s="54"/>
      <c r="V29" s="62">
        <f t="shared" si="1"/>
        <v>3.6721611267817651E-2</v>
      </c>
      <c r="Y29" s="227"/>
    </row>
    <row r="30" spans="2:25" s="63" customFormat="1" ht="27" customHeight="1">
      <c r="B30" s="60" t="s">
        <v>143</v>
      </c>
      <c r="C30" s="153"/>
      <c r="D30" s="36">
        <v>0</v>
      </c>
      <c r="E30" s="37"/>
      <c r="F30" s="36">
        <v>79126445143</v>
      </c>
      <c r="G30" s="37"/>
      <c r="H30" s="36">
        <v>81540898443</v>
      </c>
      <c r="I30" s="37"/>
      <c r="J30" s="36">
        <f t="shared" si="2"/>
        <v>160667343586</v>
      </c>
      <c r="K30" s="61"/>
      <c r="L30" s="62">
        <f t="shared" si="0"/>
        <v>5.8198356767340425</v>
      </c>
      <c r="M30" s="30"/>
      <c r="N30" s="36">
        <v>6859478520</v>
      </c>
      <c r="O30" s="37"/>
      <c r="P30" s="36">
        <v>119460991816</v>
      </c>
      <c r="Q30" s="37"/>
      <c r="R30" s="36">
        <v>81540898443</v>
      </c>
      <c r="S30" s="37"/>
      <c r="T30" s="36">
        <f t="shared" si="3"/>
        <v>207861368779</v>
      </c>
      <c r="U30" s="54"/>
      <c r="V30" s="62">
        <f t="shared" si="1"/>
        <v>6.2904804562366801</v>
      </c>
      <c r="Y30" s="227"/>
    </row>
    <row r="31" spans="2:25" s="63" customFormat="1" ht="27" customHeight="1">
      <c r="B31" s="60" t="s">
        <v>189</v>
      </c>
      <c r="C31" s="153"/>
      <c r="D31" s="36">
        <v>0</v>
      </c>
      <c r="E31" s="37"/>
      <c r="F31" s="36">
        <v>1192424647</v>
      </c>
      <c r="G31" s="37"/>
      <c r="H31" s="36">
        <v>-7207743</v>
      </c>
      <c r="I31" s="37"/>
      <c r="J31" s="36">
        <f t="shared" si="2"/>
        <v>1185216904</v>
      </c>
      <c r="K31" s="61"/>
      <c r="L31" s="62">
        <f t="shared" si="0"/>
        <v>4.2931982745300794E-2</v>
      </c>
      <c r="M31" s="30"/>
      <c r="N31" s="36">
        <v>0</v>
      </c>
      <c r="O31" s="37"/>
      <c r="P31" s="36">
        <v>-261568954</v>
      </c>
      <c r="Q31" s="37"/>
      <c r="R31" s="36">
        <v>1626612830</v>
      </c>
      <c r="S31" s="37"/>
      <c r="T31" s="36">
        <f t="shared" si="3"/>
        <v>1365043876</v>
      </c>
      <c r="U31" s="54"/>
      <c r="V31" s="62">
        <f t="shared" si="1"/>
        <v>4.1310137974762913E-2</v>
      </c>
      <c r="Y31" s="227"/>
    </row>
    <row r="32" spans="2:25" s="63" customFormat="1" ht="27" customHeight="1">
      <c r="B32" s="60" t="s">
        <v>261</v>
      </c>
      <c r="C32" s="153"/>
      <c r="D32" s="36">
        <v>0</v>
      </c>
      <c r="E32" s="37"/>
      <c r="F32" s="36">
        <v>0</v>
      </c>
      <c r="G32" s="37"/>
      <c r="H32" s="36">
        <v>-28480002</v>
      </c>
      <c r="I32" s="37"/>
      <c r="J32" s="36">
        <f t="shared" si="2"/>
        <v>-28480002</v>
      </c>
      <c r="K32" s="61"/>
      <c r="L32" s="62">
        <f t="shared" si="0"/>
        <v>-1.0316280086148115E-3</v>
      </c>
      <c r="M32" s="30"/>
      <c r="N32" s="36">
        <v>0</v>
      </c>
      <c r="O32" s="37"/>
      <c r="P32" s="36">
        <v>0</v>
      </c>
      <c r="Q32" s="37"/>
      <c r="R32" s="36">
        <v>-28480002</v>
      </c>
      <c r="S32" s="37"/>
      <c r="T32" s="36">
        <f t="shared" si="3"/>
        <v>-28480002</v>
      </c>
      <c r="U32" s="54"/>
      <c r="V32" s="62">
        <f t="shared" si="1"/>
        <v>-8.6188644396476802E-4</v>
      </c>
      <c r="Y32" s="227"/>
    </row>
    <row r="33" spans="2:25" s="63" customFormat="1" ht="27" customHeight="1">
      <c r="B33" s="60" t="s">
        <v>179</v>
      </c>
      <c r="C33" s="153"/>
      <c r="D33" s="36">
        <v>0</v>
      </c>
      <c r="E33" s="37"/>
      <c r="F33" s="36">
        <v>94208049916</v>
      </c>
      <c r="G33" s="37"/>
      <c r="H33" s="36">
        <v>6054066014</v>
      </c>
      <c r="I33" s="37"/>
      <c r="J33" s="36">
        <f t="shared" si="2"/>
        <v>100262115930</v>
      </c>
      <c r="K33" s="61"/>
      <c r="L33" s="62">
        <f t="shared" si="0"/>
        <v>3.6317836984833525</v>
      </c>
      <c r="M33" s="30"/>
      <c r="N33" s="36">
        <v>15357342556</v>
      </c>
      <c r="O33" s="37"/>
      <c r="P33" s="36">
        <v>55389834770</v>
      </c>
      <c r="Q33" s="37"/>
      <c r="R33" s="36">
        <v>6054066014</v>
      </c>
      <c r="S33" s="37"/>
      <c r="T33" s="36">
        <f t="shared" si="3"/>
        <v>76801243340</v>
      </c>
      <c r="U33" s="54"/>
      <c r="V33" s="62">
        <f t="shared" si="1"/>
        <v>2.3242256273151041</v>
      </c>
      <c r="Y33" s="227"/>
    </row>
    <row r="34" spans="2:25" s="63" customFormat="1" ht="27" customHeight="1">
      <c r="B34" s="60" t="s">
        <v>275</v>
      </c>
      <c r="C34" s="153"/>
      <c r="D34" s="36">
        <v>0</v>
      </c>
      <c r="E34" s="37"/>
      <c r="F34" s="36">
        <v>0</v>
      </c>
      <c r="G34" s="37"/>
      <c r="H34" s="36">
        <v>2219550796</v>
      </c>
      <c r="I34" s="37"/>
      <c r="J34" s="36">
        <f t="shared" si="2"/>
        <v>2219550796</v>
      </c>
      <c r="K34" s="61"/>
      <c r="L34" s="62">
        <f t="shared" si="0"/>
        <v>8.0398546590583098E-2</v>
      </c>
      <c r="M34" s="30"/>
      <c r="N34" s="36">
        <v>0</v>
      </c>
      <c r="O34" s="37"/>
      <c r="P34" s="36">
        <v>0</v>
      </c>
      <c r="Q34" s="37"/>
      <c r="R34" s="36">
        <v>2219550796</v>
      </c>
      <c r="S34" s="37"/>
      <c r="T34" s="36">
        <f t="shared" si="3"/>
        <v>2219550796</v>
      </c>
      <c r="U34" s="54"/>
      <c r="V34" s="62">
        <f t="shared" si="1"/>
        <v>6.7169965183415725E-2</v>
      </c>
      <c r="Y34" s="227"/>
    </row>
    <row r="35" spans="2:25" s="63" customFormat="1" ht="27" customHeight="1">
      <c r="B35" s="60" t="s">
        <v>192</v>
      </c>
      <c r="C35" s="153"/>
      <c r="D35" s="36">
        <v>0</v>
      </c>
      <c r="E35" s="37"/>
      <c r="F35" s="36">
        <v>0</v>
      </c>
      <c r="G35" s="37"/>
      <c r="H35" s="36">
        <v>0</v>
      </c>
      <c r="I35" s="37"/>
      <c r="J35" s="36">
        <f t="shared" si="2"/>
        <v>0</v>
      </c>
      <c r="K35" s="61"/>
      <c r="L35" s="62">
        <f t="shared" si="0"/>
        <v>0</v>
      </c>
      <c r="M35" s="30"/>
      <c r="N35" s="36">
        <v>0</v>
      </c>
      <c r="O35" s="37"/>
      <c r="P35" s="36">
        <v>0</v>
      </c>
      <c r="Q35" s="37"/>
      <c r="R35" s="36">
        <v>2680938516</v>
      </c>
      <c r="S35" s="37"/>
      <c r="T35" s="36">
        <f t="shared" si="3"/>
        <v>2680938516</v>
      </c>
      <c r="U35" s="54"/>
      <c r="V35" s="62">
        <f t="shared" si="1"/>
        <v>8.1132879275901112E-2</v>
      </c>
      <c r="Y35" s="227"/>
    </row>
    <row r="36" spans="2:25" s="63" customFormat="1" ht="27" customHeight="1">
      <c r="B36" s="60" t="s">
        <v>117</v>
      </c>
      <c r="C36" s="153"/>
      <c r="D36" s="36">
        <v>0</v>
      </c>
      <c r="E36" s="37"/>
      <c r="F36" s="36">
        <v>122891791970</v>
      </c>
      <c r="G36" s="37"/>
      <c r="H36" s="36">
        <v>0</v>
      </c>
      <c r="I36" s="37"/>
      <c r="J36" s="36">
        <f t="shared" si="2"/>
        <v>122891791970</v>
      </c>
      <c r="K36" s="61"/>
      <c r="L36" s="62">
        <f t="shared" si="0"/>
        <v>4.451495987434158</v>
      </c>
      <c r="M36" s="30"/>
      <c r="N36" s="36">
        <v>0</v>
      </c>
      <c r="O36" s="37"/>
      <c r="P36" s="36">
        <v>87124713498</v>
      </c>
      <c r="Q36" s="37"/>
      <c r="R36" s="36">
        <v>-3708</v>
      </c>
      <c r="S36" s="37"/>
      <c r="T36" s="36">
        <f t="shared" si="3"/>
        <v>87124709790</v>
      </c>
      <c r="U36" s="54"/>
      <c r="V36" s="62">
        <f t="shared" si="1"/>
        <v>2.6366432945603551</v>
      </c>
      <c r="Y36" s="227"/>
    </row>
    <row r="37" spans="2:25" s="63" customFormat="1" ht="27" customHeight="1">
      <c r="B37" s="60" t="s">
        <v>207</v>
      </c>
      <c r="C37" s="153"/>
      <c r="D37" s="36">
        <v>0</v>
      </c>
      <c r="E37" s="37"/>
      <c r="F37" s="36">
        <v>685732445</v>
      </c>
      <c r="G37" s="37"/>
      <c r="H37" s="36">
        <v>0</v>
      </c>
      <c r="I37" s="37"/>
      <c r="J37" s="36">
        <f t="shared" si="2"/>
        <v>685732445</v>
      </c>
      <c r="K37" s="61"/>
      <c r="L37" s="62">
        <f t="shared" si="0"/>
        <v>2.4839211622173195E-2</v>
      </c>
      <c r="M37" s="30"/>
      <c r="N37" s="36">
        <v>0</v>
      </c>
      <c r="O37" s="37"/>
      <c r="P37" s="36">
        <v>144103499</v>
      </c>
      <c r="Q37" s="37"/>
      <c r="R37" s="36">
        <v>1211249907</v>
      </c>
      <c r="S37" s="37"/>
      <c r="T37" s="36">
        <f t="shared" si="3"/>
        <v>1355353406</v>
      </c>
      <c r="U37" s="54"/>
      <c r="V37" s="62">
        <f t="shared" si="1"/>
        <v>4.1016876593368091E-2</v>
      </c>
      <c r="Y37" s="227"/>
    </row>
    <row r="38" spans="2:25" s="63" customFormat="1" ht="27" customHeight="1">
      <c r="B38" s="60" t="s">
        <v>150</v>
      </c>
      <c r="C38" s="153"/>
      <c r="D38" s="36">
        <v>0</v>
      </c>
      <c r="E38" s="37"/>
      <c r="F38" s="36">
        <v>105086639916</v>
      </c>
      <c r="G38" s="37"/>
      <c r="H38" s="36">
        <v>0</v>
      </c>
      <c r="I38" s="37"/>
      <c r="J38" s="36">
        <f t="shared" si="2"/>
        <v>105086639916</v>
      </c>
      <c r="K38" s="61"/>
      <c r="L38" s="62">
        <f t="shared" si="0"/>
        <v>3.8065419050379576</v>
      </c>
      <c r="M38" s="30"/>
      <c r="N38" s="36">
        <v>0</v>
      </c>
      <c r="O38" s="37"/>
      <c r="P38" s="36">
        <v>88766217760</v>
      </c>
      <c r="Q38" s="37"/>
      <c r="R38" s="36">
        <v>-2170977281</v>
      </c>
      <c r="S38" s="37"/>
      <c r="T38" s="36">
        <f t="shared" si="3"/>
        <v>86595240479</v>
      </c>
      <c r="U38" s="54"/>
      <c r="V38" s="62">
        <f t="shared" si="1"/>
        <v>2.6206200364985661</v>
      </c>
      <c r="Y38" s="227"/>
    </row>
    <row r="39" spans="2:25" s="63" customFormat="1" ht="27" customHeight="1">
      <c r="B39" s="60" t="s">
        <v>115</v>
      </c>
      <c r="C39" s="153"/>
      <c r="D39" s="36">
        <v>0</v>
      </c>
      <c r="E39" s="37"/>
      <c r="F39" s="36">
        <v>184728412893</v>
      </c>
      <c r="G39" s="37"/>
      <c r="H39" s="36">
        <v>0</v>
      </c>
      <c r="I39" s="37"/>
      <c r="J39" s="36">
        <f t="shared" si="2"/>
        <v>184728412893</v>
      </c>
      <c r="K39" s="61"/>
      <c r="L39" s="62">
        <f t="shared" si="0"/>
        <v>6.6913971679981019</v>
      </c>
      <c r="M39" s="30"/>
      <c r="N39" s="36">
        <v>0</v>
      </c>
      <c r="O39" s="37"/>
      <c r="P39" s="36">
        <v>226581507331</v>
      </c>
      <c r="Q39" s="37"/>
      <c r="R39" s="36">
        <v>-5354</v>
      </c>
      <c r="S39" s="37"/>
      <c r="T39" s="36">
        <f t="shared" si="3"/>
        <v>226581501977</v>
      </c>
      <c r="U39" s="54"/>
      <c r="V39" s="62">
        <f t="shared" si="1"/>
        <v>6.8570053122591981</v>
      </c>
      <c r="Y39" s="227"/>
    </row>
    <row r="40" spans="2:25" s="63" customFormat="1" ht="27" customHeight="1">
      <c r="B40" s="60" t="s">
        <v>193</v>
      </c>
      <c r="C40" s="153"/>
      <c r="D40" s="36">
        <v>0</v>
      </c>
      <c r="E40" s="37"/>
      <c r="F40" s="36">
        <v>47201262684</v>
      </c>
      <c r="G40" s="37"/>
      <c r="H40" s="36">
        <v>0</v>
      </c>
      <c r="I40" s="37"/>
      <c r="J40" s="36">
        <f t="shared" si="2"/>
        <v>47201262684</v>
      </c>
      <c r="K40" s="61"/>
      <c r="L40" s="62">
        <f t="shared" si="0"/>
        <v>1.7097661940753912</v>
      </c>
      <c r="M40" s="30"/>
      <c r="N40" s="36">
        <v>2718688260</v>
      </c>
      <c r="O40" s="37"/>
      <c r="P40" s="36">
        <v>50609281454</v>
      </c>
      <c r="Q40" s="37"/>
      <c r="R40" s="36">
        <v>-6352</v>
      </c>
      <c r="S40" s="37"/>
      <c r="T40" s="36">
        <f t="shared" si="3"/>
        <v>53327963362</v>
      </c>
      <c r="U40" s="54"/>
      <c r="V40" s="62">
        <f t="shared" si="1"/>
        <v>1.6138569339270978</v>
      </c>
      <c r="Y40" s="227"/>
    </row>
    <row r="41" spans="2:25" s="63" customFormat="1" ht="27" customHeight="1">
      <c r="B41" s="60" t="s">
        <v>228</v>
      </c>
      <c r="C41" s="153"/>
      <c r="D41" s="36">
        <v>0</v>
      </c>
      <c r="E41" s="37"/>
      <c r="F41" s="36">
        <v>15145237035</v>
      </c>
      <c r="G41" s="37"/>
      <c r="H41" s="36">
        <v>0</v>
      </c>
      <c r="I41" s="37"/>
      <c r="J41" s="36">
        <f t="shared" si="2"/>
        <v>15145237035</v>
      </c>
      <c r="K41" s="61"/>
      <c r="L41" s="62">
        <f t="shared" si="0"/>
        <v>0.54860427054802674</v>
      </c>
      <c r="M41" s="30"/>
      <c r="N41" s="36">
        <v>0</v>
      </c>
      <c r="O41" s="37"/>
      <c r="P41" s="36">
        <v>31348680168</v>
      </c>
      <c r="Q41" s="37"/>
      <c r="R41" s="36">
        <v>-7124</v>
      </c>
      <c r="S41" s="37"/>
      <c r="T41" s="36">
        <f t="shared" si="3"/>
        <v>31348673044</v>
      </c>
      <c r="U41" s="54"/>
      <c r="V41" s="62">
        <f t="shared" si="1"/>
        <v>0.94870064731411674</v>
      </c>
      <c r="Y41" s="227"/>
    </row>
    <row r="42" spans="2:25" s="63" customFormat="1" ht="27" customHeight="1">
      <c r="B42" s="60" t="s">
        <v>208</v>
      </c>
      <c r="C42" s="153"/>
      <c r="D42" s="36">
        <v>0</v>
      </c>
      <c r="E42" s="37"/>
      <c r="F42" s="36">
        <v>0</v>
      </c>
      <c r="G42" s="37"/>
      <c r="H42" s="36">
        <v>0</v>
      </c>
      <c r="I42" s="37"/>
      <c r="J42" s="36">
        <f t="shared" si="2"/>
        <v>0</v>
      </c>
      <c r="K42" s="61"/>
      <c r="L42" s="62">
        <f t="shared" si="0"/>
        <v>0</v>
      </c>
      <c r="M42" s="30"/>
      <c r="N42" s="36">
        <v>0</v>
      </c>
      <c r="O42" s="37"/>
      <c r="P42" s="36">
        <v>0</v>
      </c>
      <c r="Q42" s="37"/>
      <c r="R42" s="36">
        <v>8716903</v>
      </c>
      <c r="S42" s="37"/>
      <c r="T42" s="36">
        <f t="shared" si="3"/>
        <v>8716903</v>
      </c>
      <c r="U42" s="54"/>
      <c r="V42" s="62">
        <f t="shared" si="1"/>
        <v>2.6379845510740547E-4</v>
      </c>
      <c r="Y42" s="227"/>
    </row>
    <row r="43" spans="2:25" s="63" customFormat="1" ht="27" customHeight="1">
      <c r="B43" s="60" t="s">
        <v>191</v>
      </c>
      <c r="C43" s="153"/>
      <c r="D43" s="36">
        <v>0</v>
      </c>
      <c r="E43" s="37"/>
      <c r="F43" s="36">
        <v>14359800418</v>
      </c>
      <c r="G43" s="37"/>
      <c r="H43" s="36">
        <v>0</v>
      </c>
      <c r="I43" s="37"/>
      <c r="J43" s="36">
        <f t="shared" si="2"/>
        <v>14359800418</v>
      </c>
      <c r="K43" s="61"/>
      <c r="L43" s="62">
        <f t="shared" ref="L43:L89" si="4">J43/$J$90*100</f>
        <v>0.52015348556954022</v>
      </c>
      <c r="M43" s="30"/>
      <c r="N43" s="36">
        <v>4625000000</v>
      </c>
      <c r="O43" s="37"/>
      <c r="P43" s="36">
        <v>15049630560</v>
      </c>
      <c r="Q43" s="37"/>
      <c r="R43" s="36">
        <v>252282019</v>
      </c>
      <c r="S43" s="37"/>
      <c r="T43" s="36">
        <f t="shared" si="3"/>
        <v>19926912579</v>
      </c>
      <c r="U43" s="54"/>
      <c r="V43" s="62">
        <f t="shared" ref="V43:V89" si="5">T43/$T$90*100</f>
        <v>0.60304545701615875</v>
      </c>
      <c r="Y43" s="227"/>
    </row>
    <row r="44" spans="2:25" s="63" customFormat="1" ht="27" customHeight="1">
      <c r="B44" s="60" t="s">
        <v>144</v>
      </c>
      <c r="C44" s="153"/>
      <c r="D44" s="36">
        <v>0</v>
      </c>
      <c r="E44" s="37"/>
      <c r="F44" s="36">
        <v>125641217793</v>
      </c>
      <c r="G44" s="37"/>
      <c r="H44" s="36">
        <v>0</v>
      </c>
      <c r="I44" s="37"/>
      <c r="J44" s="36">
        <f t="shared" si="2"/>
        <v>125641217793</v>
      </c>
      <c r="K44" s="61"/>
      <c r="L44" s="62">
        <f t="shared" si="4"/>
        <v>4.5510881393804823</v>
      </c>
      <c r="M44" s="30"/>
      <c r="N44" s="36">
        <v>0</v>
      </c>
      <c r="O44" s="37"/>
      <c r="P44" s="36">
        <v>114351665867</v>
      </c>
      <c r="Q44" s="37"/>
      <c r="R44" s="36">
        <v>190667980</v>
      </c>
      <c r="S44" s="37"/>
      <c r="T44" s="36">
        <f t="shared" si="3"/>
        <v>114542333847</v>
      </c>
      <c r="U44" s="54"/>
      <c r="V44" s="62">
        <f t="shared" si="5"/>
        <v>3.4663791386958511</v>
      </c>
      <c r="Y44" s="227"/>
    </row>
    <row r="45" spans="2:25" s="63" customFormat="1" ht="27" customHeight="1">
      <c r="B45" s="60" t="s">
        <v>140</v>
      </c>
      <c r="C45" s="153"/>
      <c r="D45" s="36">
        <v>0</v>
      </c>
      <c r="E45" s="37"/>
      <c r="F45" s="36">
        <v>30397307992</v>
      </c>
      <c r="G45" s="37"/>
      <c r="H45" s="36">
        <v>0</v>
      </c>
      <c r="I45" s="37"/>
      <c r="J45" s="36">
        <f t="shared" si="2"/>
        <v>30397307992</v>
      </c>
      <c r="K45" s="61"/>
      <c r="L45" s="62">
        <f t="shared" si="4"/>
        <v>1.1010783746095965</v>
      </c>
      <c r="M45" s="30"/>
      <c r="N45" s="36">
        <v>0</v>
      </c>
      <c r="O45" s="37"/>
      <c r="P45" s="36">
        <v>18267343030</v>
      </c>
      <c r="Q45" s="37"/>
      <c r="R45" s="36">
        <v>-4225859619</v>
      </c>
      <c r="S45" s="37"/>
      <c r="T45" s="36">
        <f t="shared" si="3"/>
        <v>14041483411</v>
      </c>
      <c r="U45" s="54"/>
      <c r="V45" s="62">
        <f t="shared" si="5"/>
        <v>0.42493551106833033</v>
      </c>
      <c r="Y45" s="227"/>
    </row>
    <row r="46" spans="2:25" s="63" customFormat="1" ht="27" customHeight="1">
      <c r="B46" s="60" t="s">
        <v>209</v>
      </c>
      <c r="C46" s="153"/>
      <c r="D46" s="36">
        <v>0</v>
      </c>
      <c r="E46" s="37"/>
      <c r="F46" s="36">
        <v>0</v>
      </c>
      <c r="G46" s="37"/>
      <c r="H46" s="36">
        <v>0</v>
      </c>
      <c r="I46" s="37"/>
      <c r="J46" s="36">
        <f t="shared" si="2"/>
        <v>0</v>
      </c>
      <c r="K46" s="61"/>
      <c r="L46" s="62">
        <f t="shared" si="4"/>
        <v>0</v>
      </c>
      <c r="M46" s="30"/>
      <c r="N46" s="36">
        <v>0</v>
      </c>
      <c r="O46" s="37"/>
      <c r="P46" s="36">
        <v>0</v>
      </c>
      <c r="Q46" s="37"/>
      <c r="R46" s="36">
        <v>-1358338411</v>
      </c>
      <c r="S46" s="37"/>
      <c r="T46" s="36">
        <f t="shared" si="3"/>
        <v>-1358338411</v>
      </c>
      <c r="U46" s="54"/>
      <c r="V46" s="62">
        <f t="shared" si="5"/>
        <v>-4.1107211395474748E-2</v>
      </c>
      <c r="Y46" s="227"/>
    </row>
    <row r="47" spans="2:25" s="63" customFormat="1" ht="27" customHeight="1">
      <c r="B47" s="60" t="s">
        <v>182</v>
      </c>
      <c r="C47" s="153"/>
      <c r="D47" s="36">
        <v>7464691927</v>
      </c>
      <c r="E47" s="37"/>
      <c r="F47" s="36">
        <v>91746699657</v>
      </c>
      <c r="G47" s="37"/>
      <c r="H47" s="36">
        <v>0</v>
      </c>
      <c r="I47" s="37"/>
      <c r="J47" s="36">
        <f t="shared" si="2"/>
        <v>99211391584</v>
      </c>
      <c r="K47" s="61"/>
      <c r="L47" s="62">
        <f t="shared" si="4"/>
        <v>3.5937234250091064</v>
      </c>
      <c r="M47" s="30"/>
      <c r="N47" s="36">
        <v>7464691927</v>
      </c>
      <c r="O47" s="37"/>
      <c r="P47" s="36">
        <v>112748114783</v>
      </c>
      <c r="Q47" s="37"/>
      <c r="R47" s="36">
        <v>-3144</v>
      </c>
      <c r="S47" s="37"/>
      <c r="T47" s="36">
        <f t="shared" si="3"/>
        <v>120212803566</v>
      </c>
      <c r="U47" s="54"/>
      <c r="V47" s="62">
        <f t="shared" si="5"/>
        <v>3.6379837959468864</v>
      </c>
      <c r="Y47" s="227"/>
    </row>
    <row r="48" spans="2:25" s="63" customFormat="1" ht="27" customHeight="1">
      <c r="B48" s="60" t="s">
        <v>116</v>
      </c>
      <c r="C48" s="153"/>
      <c r="D48" s="36">
        <v>0</v>
      </c>
      <c r="E48" s="37"/>
      <c r="F48" s="36">
        <v>763132888605</v>
      </c>
      <c r="G48" s="37"/>
      <c r="H48" s="36">
        <v>0</v>
      </c>
      <c r="I48" s="37"/>
      <c r="J48" s="36">
        <f t="shared" si="2"/>
        <v>763132888605</v>
      </c>
      <c r="K48" s="61"/>
      <c r="L48" s="62">
        <f t="shared" si="4"/>
        <v>27.642879455557797</v>
      </c>
      <c r="M48" s="30"/>
      <c r="N48" s="36">
        <v>0</v>
      </c>
      <c r="O48" s="37"/>
      <c r="P48" s="36">
        <v>1137269068548</v>
      </c>
      <c r="Q48" s="37"/>
      <c r="R48" s="36">
        <v>25676462073</v>
      </c>
      <c r="S48" s="37"/>
      <c r="T48" s="36">
        <f t="shared" si="3"/>
        <v>1162945530621</v>
      </c>
      <c r="U48" s="54"/>
      <c r="V48" s="62">
        <f t="shared" si="5"/>
        <v>35.194063115292408</v>
      </c>
      <c r="Y48" s="227"/>
    </row>
    <row r="49" spans="2:25" s="63" customFormat="1" ht="27" customHeight="1">
      <c r="B49" s="60" t="s">
        <v>118</v>
      </c>
      <c r="C49" s="153"/>
      <c r="D49" s="36">
        <v>19490222776</v>
      </c>
      <c r="E49" s="37"/>
      <c r="F49" s="36">
        <v>175127378926</v>
      </c>
      <c r="G49" s="37"/>
      <c r="H49" s="36">
        <v>0</v>
      </c>
      <c r="I49" s="37"/>
      <c r="J49" s="36">
        <f t="shared" si="2"/>
        <v>194617601702</v>
      </c>
      <c r="K49" s="61"/>
      <c r="L49" s="62">
        <f t="shared" si="4"/>
        <v>7.0496121764747359</v>
      </c>
      <c r="M49" s="30"/>
      <c r="N49" s="36">
        <v>19490222776</v>
      </c>
      <c r="O49" s="37"/>
      <c r="P49" s="36">
        <v>261428354889</v>
      </c>
      <c r="Q49" s="37"/>
      <c r="R49" s="36">
        <v>-4042</v>
      </c>
      <c r="S49" s="37"/>
      <c r="T49" s="36">
        <f t="shared" si="3"/>
        <v>280918573623</v>
      </c>
      <c r="U49" s="54"/>
      <c r="V49" s="62">
        <f t="shared" si="5"/>
        <v>8.5014007535386522</v>
      </c>
      <c r="Y49" s="227"/>
    </row>
    <row r="50" spans="2:25" s="63" customFormat="1" ht="27" customHeight="1">
      <c r="B50" s="60" t="s">
        <v>188</v>
      </c>
      <c r="C50" s="153"/>
      <c r="D50" s="36">
        <v>0</v>
      </c>
      <c r="E50" s="37"/>
      <c r="F50" s="36">
        <v>6539421908</v>
      </c>
      <c r="G50" s="37"/>
      <c r="H50" s="36">
        <v>0</v>
      </c>
      <c r="I50" s="37"/>
      <c r="J50" s="36">
        <f t="shared" si="2"/>
        <v>6539421908</v>
      </c>
      <c r="K50" s="61"/>
      <c r="L50" s="62">
        <f t="shared" si="4"/>
        <v>0.2368767670887843</v>
      </c>
      <c r="M50" s="30"/>
      <c r="N50" s="36">
        <v>0</v>
      </c>
      <c r="O50" s="37"/>
      <c r="P50" s="36">
        <v>6539421908</v>
      </c>
      <c r="Q50" s="37"/>
      <c r="R50" s="36">
        <v>-18380869830</v>
      </c>
      <c r="S50" s="37"/>
      <c r="T50" s="36">
        <f t="shared" si="3"/>
        <v>-11841447922</v>
      </c>
      <c r="U50" s="54"/>
      <c r="V50" s="62">
        <f t="shared" si="5"/>
        <v>-0.35835613497803026</v>
      </c>
      <c r="Y50" s="227"/>
    </row>
    <row r="51" spans="2:25" s="63" customFormat="1" ht="27" customHeight="1">
      <c r="B51" s="60" t="s">
        <v>190</v>
      </c>
      <c r="C51" s="153"/>
      <c r="D51" s="36">
        <v>0</v>
      </c>
      <c r="E51" s="37"/>
      <c r="F51" s="36">
        <v>0</v>
      </c>
      <c r="G51" s="37"/>
      <c r="H51" s="36">
        <v>0</v>
      </c>
      <c r="I51" s="37"/>
      <c r="J51" s="36">
        <f t="shared" si="2"/>
        <v>0</v>
      </c>
      <c r="K51" s="61"/>
      <c r="L51" s="62">
        <f t="shared" si="4"/>
        <v>0</v>
      </c>
      <c r="M51" s="30"/>
      <c r="N51" s="36">
        <v>0</v>
      </c>
      <c r="O51" s="37"/>
      <c r="P51" s="36">
        <v>0</v>
      </c>
      <c r="Q51" s="37"/>
      <c r="R51" s="36">
        <v>6839738699</v>
      </c>
      <c r="S51" s="37"/>
      <c r="T51" s="36">
        <f t="shared" si="3"/>
        <v>6839738699</v>
      </c>
      <c r="U51" s="54"/>
      <c r="V51" s="62">
        <f t="shared" si="5"/>
        <v>0.20699008605860766</v>
      </c>
      <c r="Y51" s="227"/>
    </row>
    <row r="52" spans="2:25" s="63" customFormat="1" ht="27" customHeight="1">
      <c r="B52" s="60" t="s">
        <v>229</v>
      </c>
      <c r="C52" s="153"/>
      <c r="D52" s="36">
        <v>0</v>
      </c>
      <c r="E52" s="37"/>
      <c r="F52" s="36">
        <v>0</v>
      </c>
      <c r="G52" s="37"/>
      <c r="H52" s="36">
        <v>0</v>
      </c>
      <c r="I52" s="37"/>
      <c r="J52" s="36">
        <f t="shared" si="2"/>
        <v>0</v>
      </c>
      <c r="K52" s="61"/>
      <c r="L52" s="62">
        <f t="shared" si="4"/>
        <v>0</v>
      </c>
      <c r="M52" s="30"/>
      <c r="N52" s="36">
        <v>0</v>
      </c>
      <c r="O52" s="37"/>
      <c r="P52" s="36">
        <v>0</v>
      </c>
      <c r="Q52" s="37"/>
      <c r="R52" s="36">
        <v>-3269766741</v>
      </c>
      <c r="S52" s="37"/>
      <c r="T52" s="36">
        <f t="shared" si="3"/>
        <v>-3269766741</v>
      </c>
      <c r="U52" s="54"/>
      <c r="V52" s="62">
        <f t="shared" si="5"/>
        <v>-9.8952508114106136E-2</v>
      </c>
      <c r="Y52" s="227"/>
    </row>
    <row r="53" spans="2:25" s="63" customFormat="1" ht="27" customHeight="1">
      <c r="B53" s="60" t="s">
        <v>216</v>
      </c>
      <c r="C53" s="153"/>
      <c r="D53" s="36">
        <v>0</v>
      </c>
      <c r="E53" s="37"/>
      <c r="F53" s="36">
        <v>82007826363</v>
      </c>
      <c r="G53" s="37"/>
      <c r="H53" s="36">
        <v>0</v>
      </c>
      <c r="I53" s="37"/>
      <c r="J53" s="36">
        <f t="shared" si="2"/>
        <v>82007826363</v>
      </c>
      <c r="K53" s="61"/>
      <c r="L53" s="62">
        <f t="shared" si="4"/>
        <v>2.9705605569020301</v>
      </c>
      <c r="M53" s="30"/>
      <c r="N53" s="36">
        <v>12491596685</v>
      </c>
      <c r="O53" s="37"/>
      <c r="P53" s="36">
        <v>41413797412</v>
      </c>
      <c r="Q53" s="37"/>
      <c r="R53" s="36">
        <v>0</v>
      </c>
      <c r="S53" s="37"/>
      <c r="T53" s="36">
        <f t="shared" si="3"/>
        <v>53905394097</v>
      </c>
      <c r="U53" s="54"/>
      <c r="V53" s="62">
        <f t="shared" si="5"/>
        <v>1.6313316420688007</v>
      </c>
      <c r="Y53" s="227"/>
    </row>
    <row r="54" spans="2:25" s="63" customFormat="1" ht="27" customHeight="1">
      <c r="B54" s="60" t="s">
        <v>268</v>
      </c>
      <c r="C54" s="153"/>
      <c r="D54" s="36">
        <v>513319811</v>
      </c>
      <c r="E54" s="37"/>
      <c r="F54" s="36">
        <v>3970569</v>
      </c>
      <c r="G54" s="37"/>
      <c r="H54" s="36">
        <v>0</v>
      </c>
      <c r="I54" s="37"/>
      <c r="J54" s="36">
        <f t="shared" si="2"/>
        <v>517290380</v>
      </c>
      <c r="K54" s="61"/>
      <c r="L54" s="62">
        <f t="shared" si="4"/>
        <v>1.8737753058970963E-2</v>
      </c>
      <c r="M54" s="30"/>
      <c r="N54" s="36">
        <v>513319811</v>
      </c>
      <c r="O54" s="37"/>
      <c r="P54" s="36">
        <v>3970569</v>
      </c>
      <c r="Q54" s="37"/>
      <c r="R54" s="36">
        <v>0</v>
      </c>
      <c r="S54" s="37"/>
      <c r="T54" s="36">
        <f t="shared" si="3"/>
        <v>517290380</v>
      </c>
      <c r="U54" s="54"/>
      <c r="V54" s="62">
        <f t="shared" si="5"/>
        <v>1.5654688722120998E-2</v>
      </c>
      <c r="Y54" s="227"/>
    </row>
    <row r="55" spans="2:25" s="63" customFormat="1" ht="27" customHeight="1">
      <c r="B55" s="60" t="s">
        <v>142</v>
      </c>
      <c r="C55" s="153"/>
      <c r="D55" s="36">
        <v>14168889396</v>
      </c>
      <c r="E55" s="37"/>
      <c r="F55" s="36">
        <v>86118605003</v>
      </c>
      <c r="G55" s="37"/>
      <c r="H55" s="36">
        <v>0</v>
      </c>
      <c r="I55" s="37"/>
      <c r="J55" s="36">
        <f t="shared" si="2"/>
        <v>100287494399</v>
      </c>
      <c r="K55" s="61"/>
      <c r="L55" s="62">
        <f t="shared" si="4"/>
        <v>3.632702980000122</v>
      </c>
      <c r="M55" s="30"/>
      <c r="N55" s="36">
        <v>14168889396</v>
      </c>
      <c r="O55" s="37"/>
      <c r="P55" s="36">
        <v>110084994492</v>
      </c>
      <c r="Q55" s="37"/>
      <c r="R55" s="36">
        <v>0</v>
      </c>
      <c r="S55" s="37"/>
      <c r="T55" s="36">
        <f t="shared" si="3"/>
        <v>124253883888</v>
      </c>
      <c r="U55" s="54"/>
      <c r="V55" s="62">
        <f t="shared" si="5"/>
        <v>3.7602784625169443</v>
      </c>
      <c r="Y55" s="227"/>
    </row>
    <row r="56" spans="2:25" s="63" customFormat="1" ht="27" customHeight="1">
      <c r="B56" s="60" t="s">
        <v>258</v>
      </c>
      <c r="C56" s="153"/>
      <c r="D56" s="36">
        <v>5443678214</v>
      </c>
      <c r="E56" s="37"/>
      <c r="F56" s="36">
        <v>14504152335</v>
      </c>
      <c r="G56" s="37"/>
      <c r="H56" s="36">
        <v>0</v>
      </c>
      <c r="I56" s="37"/>
      <c r="J56" s="36">
        <f t="shared" si="2"/>
        <v>19947830549</v>
      </c>
      <c r="K56" s="61"/>
      <c r="L56" s="62">
        <f t="shared" si="4"/>
        <v>0.72256809200542094</v>
      </c>
      <c r="M56" s="30"/>
      <c r="N56" s="36">
        <v>5443678214</v>
      </c>
      <c r="O56" s="37"/>
      <c r="P56" s="36">
        <v>14504152335</v>
      </c>
      <c r="Q56" s="37"/>
      <c r="R56" s="36">
        <v>0</v>
      </c>
      <c r="S56" s="37"/>
      <c r="T56" s="36">
        <f t="shared" si="3"/>
        <v>19947830549</v>
      </c>
      <c r="U56" s="54"/>
      <c r="V56" s="62">
        <f t="shared" si="5"/>
        <v>0.60367849470970458</v>
      </c>
      <c r="Y56" s="227"/>
    </row>
    <row r="57" spans="2:25" s="63" customFormat="1" ht="27" customHeight="1">
      <c r="B57" s="60" t="s">
        <v>259</v>
      </c>
      <c r="C57" s="153"/>
      <c r="D57" s="36">
        <v>0</v>
      </c>
      <c r="E57" s="37"/>
      <c r="F57" s="36">
        <v>779331394</v>
      </c>
      <c r="G57" s="37"/>
      <c r="H57" s="36">
        <v>0</v>
      </c>
      <c r="I57" s="37"/>
      <c r="J57" s="36">
        <f t="shared" si="2"/>
        <v>779331394</v>
      </c>
      <c r="K57" s="61"/>
      <c r="L57" s="62">
        <f t="shared" si="4"/>
        <v>2.8229636151121937E-2</v>
      </c>
      <c r="M57" s="30"/>
      <c r="N57" s="36">
        <v>0</v>
      </c>
      <c r="O57" s="37"/>
      <c r="P57" s="36">
        <v>779331394</v>
      </c>
      <c r="Q57" s="37"/>
      <c r="R57" s="36">
        <v>0</v>
      </c>
      <c r="S57" s="37"/>
      <c r="T57" s="36">
        <f t="shared" si="3"/>
        <v>779331394</v>
      </c>
      <c r="U57" s="54"/>
      <c r="V57" s="62">
        <f t="shared" si="5"/>
        <v>2.3584800445054937E-2</v>
      </c>
      <c r="Y57" s="227"/>
    </row>
    <row r="58" spans="2:25" s="63" customFormat="1" ht="27" customHeight="1">
      <c r="B58" s="60" t="s">
        <v>235</v>
      </c>
      <c r="C58" s="153"/>
      <c r="D58" s="36">
        <v>0</v>
      </c>
      <c r="E58" s="37"/>
      <c r="F58" s="36">
        <v>-34452762</v>
      </c>
      <c r="G58" s="37"/>
      <c r="H58" s="36">
        <v>0</v>
      </c>
      <c r="I58" s="37"/>
      <c r="J58" s="36">
        <f t="shared" si="2"/>
        <v>-34452762</v>
      </c>
      <c r="K58" s="61"/>
      <c r="L58" s="62">
        <f t="shared" si="4"/>
        <v>-1.2479786431665296E-3</v>
      </c>
      <c r="M58" s="30"/>
      <c r="N58" s="36">
        <v>0</v>
      </c>
      <c r="O58" s="37"/>
      <c r="P58" s="36">
        <v>-34452762</v>
      </c>
      <c r="Q58" s="37"/>
      <c r="R58" s="36">
        <v>0</v>
      </c>
      <c r="S58" s="37"/>
      <c r="T58" s="36">
        <f t="shared" si="3"/>
        <v>-34452762</v>
      </c>
      <c r="U58" s="54"/>
      <c r="V58" s="62">
        <f t="shared" si="5"/>
        <v>-1.0426392710556863E-3</v>
      </c>
      <c r="Y58" s="227"/>
    </row>
    <row r="59" spans="2:25" s="63" customFormat="1" ht="27" customHeight="1">
      <c r="B59" s="60" t="s">
        <v>252</v>
      </c>
      <c r="C59" s="153"/>
      <c r="D59" s="36">
        <v>0</v>
      </c>
      <c r="E59" s="37"/>
      <c r="F59" s="36">
        <v>2901807507</v>
      </c>
      <c r="G59" s="37"/>
      <c r="H59" s="36">
        <v>0</v>
      </c>
      <c r="I59" s="37"/>
      <c r="J59" s="36">
        <f t="shared" si="2"/>
        <v>2901807507</v>
      </c>
      <c r="K59" s="61"/>
      <c r="L59" s="62">
        <f t="shared" si="4"/>
        <v>0.10511185707886962</v>
      </c>
      <c r="M59" s="30"/>
      <c r="N59" s="36">
        <v>0</v>
      </c>
      <c r="O59" s="37"/>
      <c r="P59" s="36">
        <v>2901807507</v>
      </c>
      <c r="Q59" s="37"/>
      <c r="R59" s="36">
        <v>0</v>
      </c>
      <c r="S59" s="37"/>
      <c r="T59" s="36">
        <f t="shared" si="3"/>
        <v>2901807507</v>
      </c>
      <c r="U59" s="54"/>
      <c r="V59" s="62">
        <f t="shared" si="5"/>
        <v>8.7817007642011363E-2</v>
      </c>
      <c r="Y59" s="227"/>
    </row>
    <row r="60" spans="2:25" s="63" customFormat="1" ht="27" customHeight="1">
      <c r="B60" s="60" t="s">
        <v>269</v>
      </c>
      <c r="C60" s="153"/>
      <c r="D60" s="36">
        <v>0</v>
      </c>
      <c r="E60" s="37"/>
      <c r="F60" s="36">
        <v>56769043</v>
      </c>
      <c r="G60" s="37"/>
      <c r="H60" s="36">
        <v>0</v>
      </c>
      <c r="I60" s="37"/>
      <c r="J60" s="36">
        <f t="shared" si="2"/>
        <v>56769043</v>
      </c>
      <c r="K60" s="61"/>
      <c r="L60" s="62">
        <f t="shared" si="4"/>
        <v>2.0563388577380932E-3</v>
      </c>
      <c r="M60" s="30"/>
      <c r="N60" s="36">
        <v>0</v>
      </c>
      <c r="O60" s="37"/>
      <c r="P60" s="36">
        <v>56769043</v>
      </c>
      <c r="Q60" s="37"/>
      <c r="R60" s="36">
        <v>0</v>
      </c>
      <c r="S60" s="37"/>
      <c r="T60" s="36">
        <f t="shared" si="3"/>
        <v>56769043</v>
      </c>
      <c r="U60" s="54"/>
      <c r="V60" s="62">
        <f t="shared" si="5"/>
        <v>1.7179938610451294E-3</v>
      </c>
      <c r="Y60" s="227"/>
    </row>
    <row r="61" spans="2:25" s="63" customFormat="1" ht="27" customHeight="1">
      <c r="B61" s="60" t="s">
        <v>181</v>
      </c>
      <c r="C61" s="153"/>
      <c r="D61" s="36">
        <v>0</v>
      </c>
      <c r="E61" s="37"/>
      <c r="F61" s="36">
        <v>45393826278</v>
      </c>
      <c r="G61" s="37"/>
      <c r="H61" s="36">
        <v>0</v>
      </c>
      <c r="I61" s="37"/>
      <c r="J61" s="36">
        <f t="shared" si="2"/>
        <v>45393826278</v>
      </c>
      <c r="K61" s="61"/>
      <c r="L61" s="62">
        <f t="shared" si="4"/>
        <v>1.6442956221203862</v>
      </c>
      <c r="M61" s="30"/>
      <c r="N61" s="36">
        <v>0</v>
      </c>
      <c r="O61" s="37"/>
      <c r="P61" s="36">
        <v>45009315203</v>
      </c>
      <c r="Q61" s="37"/>
      <c r="R61" s="36">
        <v>0</v>
      </c>
      <c r="S61" s="37"/>
      <c r="T61" s="36">
        <f t="shared" si="3"/>
        <v>45009315203</v>
      </c>
      <c r="U61" s="54"/>
      <c r="V61" s="62">
        <f t="shared" si="5"/>
        <v>1.3621108111440106</v>
      </c>
      <c r="Y61" s="227"/>
    </row>
    <row r="62" spans="2:25" s="63" customFormat="1" ht="27" customHeight="1">
      <c r="B62" s="60" t="s">
        <v>241</v>
      </c>
      <c r="C62" s="153"/>
      <c r="D62" s="36">
        <v>0</v>
      </c>
      <c r="E62" s="37"/>
      <c r="F62" s="36">
        <v>-27490408</v>
      </c>
      <c r="G62" s="37"/>
      <c r="H62" s="36">
        <v>0</v>
      </c>
      <c r="I62" s="37"/>
      <c r="J62" s="36">
        <f t="shared" si="2"/>
        <v>-27490408</v>
      </c>
      <c r="K62" s="61"/>
      <c r="L62" s="62">
        <f t="shared" si="4"/>
        <v>-9.9578205300156512E-4</v>
      </c>
      <c r="M62" s="30"/>
      <c r="N62" s="36">
        <v>0</v>
      </c>
      <c r="O62" s="37"/>
      <c r="P62" s="36">
        <v>-27490408</v>
      </c>
      <c r="Q62" s="37"/>
      <c r="R62" s="36">
        <v>0</v>
      </c>
      <c r="S62" s="37"/>
      <c r="T62" s="36">
        <f t="shared" si="3"/>
        <v>-27490408</v>
      </c>
      <c r="U62" s="54"/>
      <c r="V62" s="62">
        <f t="shared" si="5"/>
        <v>-8.3193849474661591E-4</v>
      </c>
      <c r="Y62" s="227"/>
    </row>
    <row r="63" spans="2:25" s="63" customFormat="1" ht="27" customHeight="1">
      <c r="B63" s="60" t="s">
        <v>236</v>
      </c>
      <c r="C63" s="153"/>
      <c r="D63" s="36">
        <v>0</v>
      </c>
      <c r="E63" s="37"/>
      <c r="F63" s="36">
        <v>-1011005881</v>
      </c>
      <c r="G63" s="37"/>
      <c r="H63" s="36">
        <v>0</v>
      </c>
      <c r="I63" s="37"/>
      <c r="J63" s="36">
        <f t="shared" si="2"/>
        <v>-1011005881</v>
      </c>
      <c r="K63" s="61"/>
      <c r="L63" s="62">
        <f t="shared" si="4"/>
        <v>-3.6621555845181931E-2</v>
      </c>
      <c r="M63" s="30"/>
      <c r="N63" s="36">
        <v>0</v>
      </c>
      <c r="O63" s="37"/>
      <c r="P63" s="36">
        <v>-1011005881</v>
      </c>
      <c r="Q63" s="37"/>
      <c r="R63" s="36">
        <v>0</v>
      </c>
      <c r="S63" s="37"/>
      <c r="T63" s="36">
        <f t="shared" si="3"/>
        <v>-1011005881</v>
      </c>
      <c r="U63" s="54"/>
      <c r="V63" s="62">
        <f t="shared" si="5"/>
        <v>-3.0595934073409031E-2</v>
      </c>
      <c r="Y63" s="227"/>
    </row>
    <row r="64" spans="2:25" s="63" customFormat="1" ht="27" customHeight="1">
      <c r="B64" s="60" t="s">
        <v>237</v>
      </c>
      <c r="C64" s="153"/>
      <c r="D64" s="36">
        <v>0</v>
      </c>
      <c r="E64" s="37"/>
      <c r="F64" s="36">
        <v>-2069172831</v>
      </c>
      <c r="G64" s="37"/>
      <c r="H64" s="36">
        <v>0</v>
      </c>
      <c r="I64" s="37"/>
      <c r="J64" s="36">
        <f t="shared" si="2"/>
        <v>-2069172831</v>
      </c>
      <c r="K64" s="61"/>
      <c r="L64" s="62">
        <f t="shared" si="4"/>
        <v>-7.4951421953004138E-2</v>
      </c>
      <c r="M64" s="30"/>
      <c r="N64" s="36">
        <v>0</v>
      </c>
      <c r="O64" s="37"/>
      <c r="P64" s="36">
        <v>-2069172831</v>
      </c>
      <c r="Q64" s="37"/>
      <c r="R64" s="36">
        <v>0</v>
      </c>
      <c r="S64" s="37"/>
      <c r="T64" s="36">
        <f t="shared" si="3"/>
        <v>-2069172831</v>
      </c>
      <c r="U64" s="54"/>
      <c r="V64" s="62">
        <f t="shared" si="5"/>
        <v>-6.261909719174534E-2</v>
      </c>
      <c r="Y64" s="227"/>
    </row>
    <row r="65" spans="2:25" s="63" customFormat="1" ht="27" customHeight="1">
      <c r="B65" s="60" t="s">
        <v>238</v>
      </c>
      <c r="C65" s="153"/>
      <c r="D65" s="36">
        <v>0</v>
      </c>
      <c r="E65" s="37"/>
      <c r="F65" s="36">
        <v>-7165498608</v>
      </c>
      <c r="G65" s="37"/>
      <c r="H65" s="36">
        <v>0</v>
      </c>
      <c r="I65" s="37"/>
      <c r="J65" s="36">
        <f t="shared" si="2"/>
        <v>-7165498608</v>
      </c>
      <c r="K65" s="61"/>
      <c r="L65" s="62">
        <f t="shared" si="4"/>
        <v>-0.25955507516127435</v>
      </c>
      <c r="M65" s="30"/>
      <c r="N65" s="36">
        <v>0</v>
      </c>
      <c r="O65" s="37"/>
      <c r="P65" s="36">
        <v>-7165498608</v>
      </c>
      <c r="Q65" s="37"/>
      <c r="R65" s="36">
        <v>0</v>
      </c>
      <c r="S65" s="37"/>
      <c r="T65" s="36">
        <f t="shared" si="3"/>
        <v>-7165498608</v>
      </c>
      <c r="U65" s="54"/>
      <c r="V65" s="62">
        <f t="shared" si="5"/>
        <v>-0.21684851407256273</v>
      </c>
      <c r="Y65" s="227"/>
    </row>
    <row r="66" spans="2:25" s="63" customFormat="1" ht="27" customHeight="1">
      <c r="B66" s="60" t="s">
        <v>255</v>
      </c>
      <c r="C66" s="153"/>
      <c r="D66" s="36">
        <v>0</v>
      </c>
      <c r="E66" s="37"/>
      <c r="F66" s="36">
        <v>417577117</v>
      </c>
      <c r="G66" s="37"/>
      <c r="H66" s="36">
        <v>0</v>
      </c>
      <c r="I66" s="37"/>
      <c r="J66" s="36">
        <f t="shared" si="2"/>
        <v>417577117</v>
      </c>
      <c r="K66" s="61"/>
      <c r="L66" s="62">
        <f t="shared" si="4"/>
        <v>1.5125850400355455E-2</v>
      </c>
      <c r="M66" s="30"/>
      <c r="N66" s="36">
        <v>0</v>
      </c>
      <c r="O66" s="37"/>
      <c r="P66" s="36">
        <v>417577117</v>
      </c>
      <c r="Q66" s="37"/>
      <c r="R66" s="36">
        <v>0</v>
      </c>
      <c r="S66" s="37"/>
      <c r="T66" s="36">
        <f t="shared" si="3"/>
        <v>417577117</v>
      </c>
      <c r="U66" s="54"/>
      <c r="V66" s="62">
        <f t="shared" si="5"/>
        <v>1.2637079746419606E-2</v>
      </c>
      <c r="Y66" s="227"/>
    </row>
    <row r="67" spans="2:25" s="63" customFormat="1" ht="27" customHeight="1">
      <c r="B67" s="60" t="s">
        <v>240</v>
      </c>
      <c r="C67" s="153"/>
      <c r="D67" s="36">
        <v>0</v>
      </c>
      <c r="E67" s="37"/>
      <c r="F67" s="36">
        <v>-20713882</v>
      </c>
      <c r="G67" s="37"/>
      <c r="H67" s="36">
        <v>0</v>
      </c>
      <c r="I67" s="37"/>
      <c r="J67" s="36">
        <f t="shared" si="2"/>
        <v>-20713882</v>
      </c>
      <c r="K67" s="61"/>
      <c r="L67" s="62">
        <f t="shared" si="4"/>
        <v>-7.5031669022853969E-4</v>
      </c>
      <c r="M67" s="30"/>
      <c r="N67" s="36">
        <v>0</v>
      </c>
      <c r="O67" s="37"/>
      <c r="P67" s="36">
        <v>-20713882</v>
      </c>
      <c r="Q67" s="37"/>
      <c r="R67" s="36">
        <v>0</v>
      </c>
      <c r="S67" s="37"/>
      <c r="T67" s="36">
        <f t="shared" si="3"/>
        <v>-20713882</v>
      </c>
      <c r="U67" s="54"/>
      <c r="V67" s="62">
        <f t="shared" si="5"/>
        <v>-6.2686140603802681E-4</v>
      </c>
      <c r="Y67" s="227"/>
    </row>
    <row r="68" spans="2:25" s="63" customFormat="1" ht="27" customHeight="1">
      <c r="B68" s="60" t="s">
        <v>256</v>
      </c>
      <c r="C68" s="153"/>
      <c r="D68" s="36">
        <v>0</v>
      </c>
      <c r="E68" s="37"/>
      <c r="F68" s="36">
        <v>3710015197</v>
      </c>
      <c r="G68" s="37"/>
      <c r="H68" s="36">
        <v>0</v>
      </c>
      <c r="I68" s="37"/>
      <c r="J68" s="36">
        <f t="shared" si="2"/>
        <v>3710015197</v>
      </c>
      <c r="K68" s="61"/>
      <c r="L68" s="62">
        <f t="shared" si="4"/>
        <v>0.13438747615297911</v>
      </c>
      <c r="M68" s="30"/>
      <c r="N68" s="36">
        <v>0</v>
      </c>
      <c r="O68" s="37"/>
      <c r="P68" s="36">
        <v>3710015197</v>
      </c>
      <c r="Q68" s="37"/>
      <c r="R68" s="36">
        <v>0</v>
      </c>
      <c r="S68" s="37"/>
      <c r="T68" s="36">
        <f t="shared" si="3"/>
        <v>3710015197</v>
      </c>
      <c r="U68" s="54"/>
      <c r="V68" s="62">
        <f t="shared" si="5"/>
        <v>0.11227568752268972</v>
      </c>
      <c r="Y68" s="227"/>
    </row>
    <row r="69" spans="2:25" s="63" customFormat="1" ht="27" customHeight="1">
      <c r="B69" s="60" t="s">
        <v>183</v>
      </c>
      <c r="C69" s="153"/>
      <c r="D69" s="36">
        <v>0</v>
      </c>
      <c r="E69" s="37"/>
      <c r="F69" s="36">
        <v>44793586614</v>
      </c>
      <c r="G69" s="37"/>
      <c r="H69" s="36">
        <v>0</v>
      </c>
      <c r="I69" s="37"/>
      <c r="J69" s="36">
        <f t="shared" si="2"/>
        <v>44793586614</v>
      </c>
      <c r="K69" s="61"/>
      <c r="L69" s="62">
        <f t="shared" si="4"/>
        <v>1.6225532061871308</v>
      </c>
      <c r="M69" s="30"/>
      <c r="N69" s="36">
        <v>0</v>
      </c>
      <c r="O69" s="37"/>
      <c r="P69" s="36">
        <v>75514265814</v>
      </c>
      <c r="Q69" s="37"/>
      <c r="R69" s="36">
        <v>0</v>
      </c>
      <c r="S69" s="37"/>
      <c r="T69" s="36">
        <f t="shared" si="3"/>
        <v>75514265814</v>
      </c>
      <c r="U69" s="54"/>
      <c r="V69" s="62">
        <f t="shared" si="5"/>
        <v>2.2852780007191962</v>
      </c>
      <c r="Y69" s="227"/>
    </row>
    <row r="70" spans="2:25" s="63" customFormat="1" ht="27" customHeight="1">
      <c r="B70" s="60" t="s">
        <v>242</v>
      </c>
      <c r="C70" s="153"/>
      <c r="D70" s="36">
        <v>0</v>
      </c>
      <c r="E70" s="37"/>
      <c r="F70" s="36">
        <v>641500836</v>
      </c>
      <c r="G70" s="37"/>
      <c r="H70" s="36">
        <v>0</v>
      </c>
      <c r="I70" s="37"/>
      <c r="J70" s="36">
        <f t="shared" si="2"/>
        <v>641500836</v>
      </c>
      <c r="K70" s="61"/>
      <c r="L70" s="62">
        <f t="shared" si="4"/>
        <v>2.3237014869852073E-2</v>
      </c>
      <c r="M70" s="30"/>
      <c r="N70" s="36">
        <v>0</v>
      </c>
      <c r="O70" s="37"/>
      <c r="P70" s="36">
        <v>641500836</v>
      </c>
      <c r="Q70" s="37"/>
      <c r="R70" s="36">
        <v>0</v>
      </c>
      <c r="S70" s="37"/>
      <c r="T70" s="36">
        <f t="shared" si="3"/>
        <v>641500836</v>
      </c>
      <c r="U70" s="54"/>
      <c r="V70" s="62">
        <f t="shared" si="5"/>
        <v>1.9413652932344101E-2</v>
      </c>
      <c r="Y70" s="227"/>
    </row>
    <row r="71" spans="2:25" s="63" customFormat="1" ht="27" customHeight="1">
      <c r="B71" s="60" t="s">
        <v>243</v>
      </c>
      <c r="C71" s="153"/>
      <c r="D71" s="36">
        <v>0</v>
      </c>
      <c r="E71" s="37"/>
      <c r="F71" s="36">
        <v>426526646</v>
      </c>
      <c r="G71" s="37"/>
      <c r="H71" s="36">
        <v>0</v>
      </c>
      <c r="I71" s="37"/>
      <c r="J71" s="36">
        <f t="shared" si="2"/>
        <v>426526646</v>
      </c>
      <c r="K71" s="61"/>
      <c r="L71" s="62">
        <f t="shared" si="4"/>
        <v>1.5450028213977467E-2</v>
      </c>
      <c r="M71" s="30"/>
      <c r="N71" s="36">
        <v>0</v>
      </c>
      <c r="O71" s="37"/>
      <c r="P71" s="36">
        <v>426526646</v>
      </c>
      <c r="Q71" s="37"/>
      <c r="R71" s="36">
        <v>0</v>
      </c>
      <c r="S71" s="37"/>
      <c r="T71" s="36">
        <f t="shared" si="3"/>
        <v>426526646</v>
      </c>
      <c r="U71" s="54"/>
      <c r="V71" s="62">
        <f t="shared" si="5"/>
        <v>1.2907918130664438E-2</v>
      </c>
      <c r="Y71" s="227"/>
    </row>
    <row r="72" spans="2:25" s="63" customFormat="1" ht="27" customHeight="1">
      <c r="B72" s="60" t="s">
        <v>244</v>
      </c>
      <c r="C72" s="153"/>
      <c r="D72" s="36">
        <v>0</v>
      </c>
      <c r="E72" s="37"/>
      <c r="F72" s="36">
        <v>5753221687</v>
      </c>
      <c r="G72" s="37"/>
      <c r="H72" s="36">
        <v>0</v>
      </c>
      <c r="I72" s="37"/>
      <c r="J72" s="36">
        <f t="shared" si="2"/>
        <v>5753221687</v>
      </c>
      <c r="K72" s="61"/>
      <c r="L72" s="62">
        <f t="shared" si="4"/>
        <v>0.20839832216582557</v>
      </c>
      <c r="M72" s="30"/>
      <c r="N72" s="36">
        <v>0</v>
      </c>
      <c r="O72" s="37"/>
      <c r="P72" s="36">
        <v>5753221687</v>
      </c>
      <c r="Q72" s="37"/>
      <c r="R72" s="36">
        <v>0</v>
      </c>
      <c r="S72" s="37"/>
      <c r="T72" s="36">
        <f t="shared" si="3"/>
        <v>5753221687</v>
      </c>
      <c r="U72" s="54"/>
      <c r="V72" s="62">
        <f t="shared" si="5"/>
        <v>0.17410896885293103</v>
      </c>
      <c r="Y72" s="227"/>
    </row>
    <row r="73" spans="2:25" s="63" customFormat="1" ht="27" customHeight="1">
      <c r="B73" s="60" t="s">
        <v>184</v>
      </c>
      <c r="C73" s="153"/>
      <c r="D73" s="36">
        <v>0</v>
      </c>
      <c r="E73" s="37"/>
      <c r="F73" s="36">
        <v>40407125851</v>
      </c>
      <c r="G73" s="37"/>
      <c r="H73" s="36">
        <v>0</v>
      </c>
      <c r="I73" s="37"/>
      <c r="J73" s="36">
        <f t="shared" si="2"/>
        <v>40407125851</v>
      </c>
      <c r="K73" s="61"/>
      <c r="L73" s="62">
        <f t="shared" si="4"/>
        <v>1.4636629160178851</v>
      </c>
      <c r="M73" s="30"/>
      <c r="N73" s="36">
        <v>0</v>
      </c>
      <c r="O73" s="37"/>
      <c r="P73" s="36">
        <v>43136860621</v>
      </c>
      <c r="Q73" s="37"/>
      <c r="R73" s="36">
        <v>0</v>
      </c>
      <c r="S73" s="37"/>
      <c r="T73" s="36">
        <f t="shared" si="3"/>
        <v>43136860621</v>
      </c>
      <c r="U73" s="54"/>
      <c r="V73" s="62">
        <f t="shared" si="5"/>
        <v>1.3054449716835526</v>
      </c>
      <c r="Y73" s="227"/>
    </row>
    <row r="74" spans="2:25" s="63" customFormat="1" ht="27" customHeight="1">
      <c r="B74" s="60" t="s">
        <v>257</v>
      </c>
      <c r="C74" s="153"/>
      <c r="D74" s="36">
        <v>0</v>
      </c>
      <c r="E74" s="37"/>
      <c r="F74" s="36">
        <v>3250881522</v>
      </c>
      <c r="G74" s="37"/>
      <c r="H74" s="36">
        <v>0</v>
      </c>
      <c r="I74" s="37"/>
      <c r="J74" s="36">
        <f t="shared" si="2"/>
        <v>3250881522</v>
      </c>
      <c r="K74" s="61"/>
      <c r="L74" s="62">
        <f t="shared" si="4"/>
        <v>0.11775632708114092</v>
      </c>
      <c r="M74" s="30"/>
      <c r="N74" s="36">
        <v>0</v>
      </c>
      <c r="O74" s="37"/>
      <c r="P74" s="36">
        <v>3250881522</v>
      </c>
      <c r="Q74" s="37"/>
      <c r="R74" s="36">
        <v>0</v>
      </c>
      <c r="S74" s="37"/>
      <c r="T74" s="36">
        <f t="shared" si="3"/>
        <v>3250881522</v>
      </c>
      <c r="U74" s="54"/>
      <c r="V74" s="62">
        <f t="shared" si="5"/>
        <v>9.8380987288812435E-2</v>
      </c>
      <c r="Y74" s="227"/>
    </row>
    <row r="75" spans="2:25" s="63" customFormat="1" ht="27" customHeight="1">
      <c r="B75" s="60" t="s">
        <v>246</v>
      </c>
      <c r="C75" s="153"/>
      <c r="D75" s="36">
        <v>0</v>
      </c>
      <c r="E75" s="37"/>
      <c r="F75" s="36">
        <v>-15043249</v>
      </c>
      <c r="G75" s="37"/>
      <c r="H75" s="36">
        <v>0</v>
      </c>
      <c r="I75" s="37"/>
      <c r="J75" s="36">
        <f t="shared" si="2"/>
        <v>-15043249</v>
      </c>
      <c r="K75" s="61"/>
      <c r="L75" s="62">
        <f t="shared" si="4"/>
        <v>-5.449099690711663E-4</v>
      </c>
      <c r="M75" s="30"/>
      <c r="N75" s="36">
        <v>0</v>
      </c>
      <c r="O75" s="37"/>
      <c r="P75" s="36">
        <v>-15043249</v>
      </c>
      <c r="Q75" s="37"/>
      <c r="R75" s="36">
        <v>0</v>
      </c>
      <c r="S75" s="37"/>
      <c r="T75" s="36">
        <f t="shared" si="3"/>
        <v>-15043249</v>
      </c>
      <c r="U75" s="54"/>
      <c r="V75" s="62">
        <f t="shared" si="5"/>
        <v>-4.5525180743619863E-4</v>
      </c>
      <c r="Y75" s="227"/>
    </row>
    <row r="76" spans="2:25" s="63" customFormat="1" ht="27" customHeight="1">
      <c r="B76" s="60" t="s">
        <v>248</v>
      </c>
      <c r="C76" s="153"/>
      <c r="D76" s="36">
        <v>0</v>
      </c>
      <c r="E76" s="37"/>
      <c r="F76" s="36">
        <v>481656188</v>
      </c>
      <c r="G76" s="37"/>
      <c r="H76" s="36">
        <v>0</v>
      </c>
      <c r="I76" s="37"/>
      <c r="J76" s="36">
        <f t="shared" ref="J76:J89" si="6">D76+F76+H76</f>
        <v>481656188</v>
      </c>
      <c r="K76" s="61"/>
      <c r="L76" s="62">
        <f t="shared" si="4"/>
        <v>1.7446979605670015E-2</v>
      </c>
      <c r="M76" s="30"/>
      <c r="N76" s="36">
        <v>0</v>
      </c>
      <c r="O76" s="37"/>
      <c r="P76" s="36">
        <v>481656188</v>
      </c>
      <c r="Q76" s="37"/>
      <c r="R76" s="36">
        <v>0</v>
      </c>
      <c r="S76" s="37"/>
      <c r="T76" s="36">
        <f t="shared" si="3"/>
        <v>481656188</v>
      </c>
      <c r="U76" s="54"/>
      <c r="V76" s="62">
        <f t="shared" si="5"/>
        <v>1.4576295994956244E-2</v>
      </c>
      <c r="Y76" s="227"/>
    </row>
    <row r="77" spans="2:25" s="63" customFormat="1" ht="27" customHeight="1">
      <c r="B77" s="60" t="s">
        <v>249</v>
      </c>
      <c r="C77" s="153"/>
      <c r="D77" s="36">
        <v>0</v>
      </c>
      <c r="E77" s="37"/>
      <c r="F77" s="36">
        <v>-4090504056</v>
      </c>
      <c r="G77" s="37"/>
      <c r="H77" s="36">
        <v>0</v>
      </c>
      <c r="I77" s="37"/>
      <c r="J77" s="36">
        <f t="shared" si="6"/>
        <v>-4090504056</v>
      </c>
      <c r="K77" s="61"/>
      <c r="L77" s="62">
        <f t="shared" si="4"/>
        <v>-0.14816988262578387</v>
      </c>
      <c r="M77" s="30"/>
      <c r="N77" s="36">
        <v>0</v>
      </c>
      <c r="O77" s="37"/>
      <c r="P77" s="36">
        <v>-4090504056</v>
      </c>
      <c r="Q77" s="37"/>
      <c r="R77" s="36">
        <v>0</v>
      </c>
      <c r="S77" s="37"/>
      <c r="T77" s="36">
        <f t="shared" si="3"/>
        <v>-4090504056</v>
      </c>
      <c r="U77" s="54"/>
      <c r="V77" s="62">
        <f t="shared" si="5"/>
        <v>-0.12379037033948594</v>
      </c>
      <c r="Y77" s="227"/>
    </row>
    <row r="78" spans="2:25" s="63" customFormat="1" ht="27" customHeight="1">
      <c r="B78" s="60" t="s">
        <v>247</v>
      </c>
      <c r="C78" s="153"/>
      <c r="D78" s="36">
        <v>0</v>
      </c>
      <c r="E78" s="37"/>
      <c r="F78" s="36">
        <v>247875337</v>
      </c>
      <c r="G78" s="37"/>
      <c r="H78" s="36">
        <v>0</v>
      </c>
      <c r="I78" s="37"/>
      <c r="J78" s="36">
        <f t="shared" si="6"/>
        <v>247875337</v>
      </c>
      <c r="K78" s="61"/>
      <c r="L78" s="62">
        <f t="shared" si="4"/>
        <v>8.9787613179955292E-3</v>
      </c>
      <c r="M78" s="30"/>
      <c r="N78" s="36">
        <v>0</v>
      </c>
      <c r="O78" s="37"/>
      <c r="P78" s="36">
        <v>247875337</v>
      </c>
      <c r="Q78" s="37"/>
      <c r="R78" s="36">
        <v>0</v>
      </c>
      <c r="S78" s="37"/>
      <c r="T78" s="36">
        <f t="shared" si="3"/>
        <v>247875337</v>
      </c>
      <c r="U78" s="54"/>
      <c r="V78" s="62">
        <f t="shared" si="5"/>
        <v>7.5014177580991206E-3</v>
      </c>
      <c r="Y78" s="227"/>
    </row>
    <row r="79" spans="2:25" s="63" customFormat="1" ht="27" customHeight="1">
      <c r="B79" s="60" t="s">
        <v>245</v>
      </c>
      <c r="C79" s="153"/>
      <c r="D79" s="36">
        <v>0</v>
      </c>
      <c r="E79" s="37"/>
      <c r="F79" s="36">
        <v>-4072297972</v>
      </c>
      <c r="G79" s="37"/>
      <c r="H79" s="36">
        <v>0</v>
      </c>
      <c r="I79" s="37"/>
      <c r="J79" s="36">
        <f t="shared" si="6"/>
        <v>-4072297972</v>
      </c>
      <c r="K79" s="61"/>
      <c r="L79" s="62">
        <f t="shared" si="4"/>
        <v>-0.1475104056292024</v>
      </c>
      <c r="M79" s="30"/>
      <c r="N79" s="36">
        <v>0</v>
      </c>
      <c r="O79" s="37"/>
      <c r="P79" s="36">
        <v>-4072297972</v>
      </c>
      <c r="Q79" s="37"/>
      <c r="R79" s="36">
        <v>0</v>
      </c>
      <c r="S79" s="37"/>
      <c r="T79" s="36">
        <f t="shared" si="3"/>
        <v>-4072297972</v>
      </c>
      <c r="U79" s="54"/>
      <c r="V79" s="62">
        <f t="shared" si="5"/>
        <v>-0.12323940208473358</v>
      </c>
      <c r="Y79" s="227"/>
    </row>
    <row r="80" spans="2:25" s="63" customFormat="1" ht="27" customHeight="1">
      <c r="B80" s="60" t="s">
        <v>264</v>
      </c>
      <c r="C80" s="153"/>
      <c r="D80" s="36">
        <v>0</v>
      </c>
      <c r="E80" s="37"/>
      <c r="F80" s="36">
        <v>24268066007</v>
      </c>
      <c r="G80" s="37"/>
      <c r="H80" s="36">
        <v>0</v>
      </c>
      <c r="I80" s="37"/>
      <c r="J80" s="36">
        <f t="shared" si="6"/>
        <v>24268066007</v>
      </c>
      <c r="K80" s="61"/>
      <c r="L80" s="62">
        <f t="shared" si="4"/>
        <v>0.87905951016907269</v>
      </c>
      <c r="M80" s="30"/>
      <c r="N80" s="36">
        <v>0</v>
      </c>
      <c r="O80" s="37"/>
      <c r="P80" s="36">
        <v>24268066007</v>
      </c>
      <c r="Q80" s="37"/>
      <c r="R80" s="36">
        <v>0</v>
      </c>
      <c r="S80" s="37"/>
      <c r="T80" s="36">
        <f t="shared" si="3"/>
        <v>24268066007</v>
      </c>
      <c r="U80" s="54"/>
      <c r="V80" s="62">
        <f t="shared" si="5"/>
        <v>0.7344211953593085</v>
      </c>
      <c r="Y80" s="227"/>
    </row>
    <row r="81" spans="2:25" s="63" customFormat="1" ht="27" customHeight="1">
      <c r="B81" s="60" t="s">
        <v>114</v>
      </c>
      <c r="C81" s="153"/>
      <c r="D81" s="36">
        <v>0</v>
      </c>
      <c r="E81" s="37"/>
      <c r="F81" s="36">
        <v>31755680523</v>
      </c>
      <c r="G81" s="37"/>
      <c r="H81" s="36">
        <v>0</v>
      </c>
      <c r="I81" s="37"/>
      <c r="J81" s="36">
        <f t="shared" si="6"/>
        <v>31755680523</v>
      </c>
      <c r="K81" s="61"/>
      <c r="L81" s="62">
        <f t="shared" si="4"/>
        <v>1.1502825547607283</v>
      </c>
      <c r="M81" s="30"/>
      <c r="N81" s="36">
        <v>0</v>
      </c>
      <c r="O81" s="37"/>
      <c r="P81" s="36">
        <v>8723684200</v>
      </c>
      <c r="Q81" s="37"/>
      <c r="R81" s="36">
        <v>0</v>
      </c>
      <c r="S81" s="37"/>
      <c r="T81" s="36">
        <f t="shared" si="3"/>
        <v>8723684200</v>
      </c>
      <c r="U81" s="54"/>
      <c r="V81" s="62">
        <f t="shared" si="5"/>
        <v>0.26400367364474314</v>
      </c>
      <c r="Y81" s="227"/>
    </row>
    <row r="82" spans="2:25" s="63" customFormat="1" ht="27" customHeight="1">
      <c r="B82" s="60" t="s">
        <v>253</v>
      </c>
      <c r="C82" s="153"/>
      <c r="D82" s="36">
        <v>0</v>
      </c>
      <c r="E82" s="37"/>
      <c r="F82" s="36">
        <v>8999162733</v>
      </c>
      <c r="G82" s="37"/>
      <c r="H82" s="36">
        <v>0</v>
      </c>
      <c r="I82" s="37"/>
      <c r="J82" s="36">
        <f t="shared" si="6"/>
        <v>8999162733</v>
      </c>
      <c r="K82" s="61"/>
      <c r="L82" s="62">
        <f t="shared" si="4"/>
        <v>0.32597569092324552</v>
      </c>
      <c r="M82" s="30"/>
      <c r="N82" s="36">
        <v>0</v>
      </c>
      <c r="O82" s="37"/>
      <c r="P82" s="36">
        <v>8999162733</v>
      </c>
      <c r="Q82" s="37"/>
      <c r="R82" s="36">
        <v>0</v>
      </c>
      <c r="S82" s="37"/>
      <c r="T82" s="36">
        <f t="shared" si="3"/>
        <v>8999162733</v>
      </c>
      <c r="U82" s="54"/>
      <c r="V82" s="62">
        <f t="shared" si="5"/>
        <v>0.27234044318555989</v>
      </c>
      <c r="Y82" s="227"/>
    </row>
    <row r="83" spans="2:25" s="63" customFormat="1" ht="27" customHeight="1">
      <c r="B83" s="60" t="s">
        <v>267</v>
      </c>
      <c r="C83" s="153"/>
      <c r="D83" s="36">
        <v>0</v>
      </c>
      <c r="E83" s="37"/>
      <c r="F83" s="36">
        <v>3540984017</v>
      </c>
      <c r="G83" s="37"/>
      <c r="H83" s="36">
        <v>0</v>
      </c>
      <c r="I83" s="37"/>
      <c r="J83" s="36">
        <f t="shared" si="6"/>
        <v>3540984017</v>
      </c>
      <c r="K83" s="61"/>
      <c r="L83" s="62">
        <f t="shared" si="4"/>
        <v>0.12826467814133533</v>
      </c>
      <c r="M83" s="30"/>
      <c r="N83" s="36">
        <v>0</v>
      </c>
      <c r="O83" s="37"/>
      <c r="P83" s="36">
        <v>3540984017</v>
      </c>
      <c r="Q83" s="37"/>
      <c r="R83" s="36">
        <v>0</v>
      </c>
      <c r="S83" s="37"/>
      <c r="T83" s="36">
        <f t="shared" si="3"/>
        <v>3540984017</v>
      </c>
      <c r="U83" s="54"/>
      <c r="V83" s="62">
        <f t="shared" si="5"/>
        <v>0.10716031981136132</v>
      </c>
      <c r="Y83" s="227"/>
    </row>
    <row r="84" spans="2:25" s="63" customFormat="1" ht="27" customHeight="1">
      <c r="B84" s="60" t="s">
        <v>254</v>
      </c>
      <c r="C84" s="153"/>
      <c r="D84" s="36">
        <v>0</v>
      </c>
      <c r="E84" s="37"/>
      <c r="F84" s="36">
        <v>480754189</v>
      </c>
      <c r="G84" s="37"/>
      <c r="H84" s="36">
        <v>0</v>
      </c>
      <c r="I84" s="37"/>
      <c r="J84" s="36">
        <f t="shared" si="6"/>
        <v>480754189</v>
      </c>
      <c r="K84" s="61"/>
      <c r="L84" s="62">
        <f t="shared" si="4"/>
        <v>1.7414306594195419E-2</v>
      </c>
      <c r="M84" s="30"/>
      <c r="N84" s="36">
        <v>0</v>
      </c>
      <c r="O84" s="37"/>
      <c r="P84" s="36">
        <v>480754189</v>
      </c>
      <c r="Q84" s="37"/>
      <c r="R84" s="36">
        <v>0</v>
      </c>
      <c r="S84" s="37"/>
      <c r="T84" s="36">
        <f t="shared" si="3"/>
        <v>480754189</v>
      </c>
      <c r="U84" s="54"/>
      <c r="V84" s="62">
        <f t="shared" si="5"/>
        <v>1.4548998921361592E-2</v>
      </c>
      <c r="Y84" s="227"/>
    </row>
    <row r="85" spans="2:25" s="63" customFormat="1" ht="27" customHeight="1">
      <c r="B85" s="60" t="s">
        <v>212</v>
      </c>
      <c r="C85" s="153"/>
      <c r="D85" s="36">
        <v>0</v>
      </c>
      <c r="E85" s="37"/>
      <c r="F85" s="36">
        <v>0</v>
      </c>
      <c r="G85" s="37"/>
      <c r="H85" s="36">
        <v>0</v>
      </c>
      <c r="I85" s="37"/>
      <c r="J85" s="36">
        <f t="shared" si="6"/>
        <v>0</v>
      </c>
      <c r="K85" s="61"/>
      <c r="L85" s="62">
        <f t="shared" si="4"/>
        <v>0</v>
      </c>
      <c r="M85" s="30"/>
      <c r="N85" s="36">
        <v>0</v>
      </c>
      <c r="O85" s="37"/>
      <c r="P85" s="36">
        <v>0</v>
      </c>
      <c r="Q85" s="37"/>
      <c r="R85" s="36">
        <v>1087963127</v>
      </c>
      <c r="S85" s="37"/>
      <c r="T85" s="36">
        <f t="shared" si="3"/>
        <v>1087963127</v>
      </c>
      <c r="U85" s="54"/>
      <c r="V85" s="62">
        <f t="shared" si="5"/>
        <v>3.2924880788098937E-2</v>
      </c>
      <c r="Y85" s="227"/>
    </row>
    <row r="86" spans="2:25" s="63" customFormat="1" ht="27" customHeight="1">
      <c r="B86" s="60" t="s">
        <v>213</v>
      </c>
      <c r="C86" s="153"/>
      <c r="D86" s="36">
        <v>0</v>
      </c>
      <c r="E86" s="37"/>
      <c r="F86" s="36">
        <v>0</v>
      </c>
      <c r="G86" s="37"/>
      <c r="H86" s="36">
        <v>0</v>
      </c>
      <c r="I86" s="37"/>
      <c r="J86" s="36">
        <f t="shared" si="6"/>
        <v>0</v>
      </c>
      <c r="K86" s="61"/>
      <c r="L86" s="62">
        <f t="shared" si="4"/>
        <v>0</v>
      </c>
      <c r="M86" s="30"/>
      <c r="N86" s="36">
        <v>0</v>
      </c>
      <c r="O86" s="37"/>
      <c r="P86" s="36">
        <v>0</v>
      </c>
      <c r="Q86" s="37"/>
      <c r="R86" s="36">
        <v>-84539573</v>
      </c>
      <c r="S86" s="37"/>
      <c r="T86" s="36">
        <f t="shared" si="3"/>
        <v>-84539573</v>
      </c>
      <c r="U86" s="54"/>
      <c r="V86" s="62">
        <f t="shared" si="5"/>
        <v>-2.5584096499455971E-3</v>
      </c>
      <c r="Y86" s="227"/>
    </row>
    <row r="87" spans="2:25" s="63" customFormat="1" ht="27" customHeight="1">
      <c r="B87" s="60" t="s">
        <v>215</v>
      </c>
      <c r="C87" s="153"/>
      <c r="D87" s="36">
        <v>0</v>
      </c>
      <c r="E87" s="37"/>
      <c r="F87" s="36">
        <v>0</v>
      </c>
      <c r="G87" s="37"/>
      <c r="H87" s="36">
        <v>0</v>
      </c>
      <c r="I87" s="37"/>
      <c r="J87" s="36">
        <f t="shared" si="6"/>
        <v>0</v>
      </c>
      <c r="K87" s="61"/>
      <c r="L87" s="62">
        <f t="shared" si="4"/>
        <v>0</v>
      </c>
      <c r="M87" s="30"/>
      <c r="N87" s="36">
        <v>0</v>
      </c>
      <c r="O87" s="37"/>
      <c r="P87" s="36">
        <v>0</v>
      </c>
      <c r="Q87" s="37"/>
      <c r="R87" s="36">
        <v>703559000</v>
      </c>
      <c r="S87" s="37"/>
      <c r="T87" s="36">
        <f t="shared" si="3"/>
        <v>703559000</v>
      </c>
      <c r="U87" s="54"/>
      <c r="V87" s="62">
        <f t="shared" si="5"/>
        <v>2.1291710745996725E-2</v>
      </c>
      <c r="Y87" s="227"/>
    </row>
    <row r="88" spans="2:25" s="63" customFormat="1" ht="27" customHeight="1">
      <c r="B88" s="60" t="s">
        <v>214</v>
      </c>
      <c r="C88" s="153"/>
      <c r="D88" s="36">
        <v>0</v>
      </c>
      <c r="E88" s="37"/>
      <c r="F88" s="36">
        <v>0</v>
      </c>
      <c r="G88" s="37"/>
      <c r="H88" s="36">
        <v>0</v>
      </c>
      <c r="I88" s="37"/>
      <c r="J88" s="36">
        <f t="shared" si="6"/>
        <v>0</v>
      </c>
      <c r="K88" s="61"/>
      <c r="L88" s="62">
        <f t="shared" si="4"/>
        <v>0</v>
      </c>
      <c r="M88" s="30"/>
      <c r="N88" s="36">
        <v>0</v>
      </c>
      <c r="O88" s="37"/>
      <c r="P88" s="36">
        <v>0</v>
      </c>
      <c r="Q88" s="37"/>
      <c r="R88" s="36">
        <v>10649426</v>
      </c>
      <c r="S88" s="37"/>
      <c r="T88" s="36">
        <f t="shared" si="3"/>
        <v>10649426</v>
      </c>
      <c r="U88" s="54"/>
      <c r="V88" s="62">
        <f t="shared" si="5"/>
        <v>3.2228213696775524E-4</v>
      </c>
      <c r="Y88" s="227"/>
    </row>
    <row r="89" spans="2:25" s="63" customFormat="1" ht="27" customHeight="1">
      <c r="B89" s="60" t="s">
        <v>210</v>
      </c>
      <c r="C89" s="153"/>
      <c r="D89" s="36">
        <v>0</v>
      </c>
      <c r="E89" s="37"/>
      <c r="F89" s="36">
        <v>0</v>
      </c>
      <c r="G89" s="37"/>
      <c r="H89" s="36">
        <v>0</v>
      </c>
      <c r="I89" s="37"/>
      <c r="J89" s="36">
        <f t="shared" si="6"/>
        <v>0</v>
      </c>
      <c r="K89" s="61"/>
      <c r="L89" s="62">
        <f t="shared" si="4"/>
        <v>0</v>
      </c>
      <c r="M89" s="30"/>
      <c r="N89" s="36">
        <v>0</v>
      </c>
      <c r="O89" s="37"/>
      <c r="P89" s="36">
        <v>0</v>
      </c>
      <c r="Q89" s="37"/>
      <c r="R89" s="36">
        <v>1213344350</v>
      </c>
      <c r="S89" s="37"/>
      <c r="T89" s="36">
        <f t="shared" si="3"/>
        <v>1213344350</v>
      </c>
      <c r="U89" s="54"/>
      <c r="V89" s="62">
        <f t="shared" si="5"/>
        <v>3.6719275761506014E-2</v>
      </c>
      <c r="Y89" s="227"/>
    </row>
    <row r="90" spans="2:25" ht="49.5" customHeight="1" thickBot="1">
      <c r="B90" s="64" t="s">
        <v>48</v>
      </c>
      <c r="C90" s="84"/>
      <c r="D90" s="65">
        <f>SUM(D12:D89)</f>
        <v>47080802124</v>
      </c>
      <c r="E90" s="85"/>
      <c r="F90" s="65">
        <f>SUM(F12:F89)</f>
        <v>2569707243226</v>
      </c>
      <c r="G90" s="85"/>
      <c r="H90" s="65">
        <f>SUM(H12:H89)</f>
        <v>143897178604</v>
      </c>
      <c r="I90" s="85"/>
      <c r="J90" s="65">
        <f>SUM(J12:J89)</f>
        <v>2760685223954</v>
      </c>
      <c r="K90" s="228"/>
      <c r="L90" s="65">
        <f>SUM(L12:L89)</f>
        <v>99.999999999999986</v>
      </c>
      <c r="M90" s="31"/>
      <c r="N90" s="65">
        <f>SUM(N12:N89)</f>
        <v>128056156743</v>
      </c>
      <c r="O90" s="85"/>
      <c r="P90" s="65">
        <f>SUM(P12:P89)</f>
        <v>3049716493999</v>
      </c>
      <c r="Q90" s="85"/>
      <c r="R90" s="65">
        <f>SUM(R12:R89)</f>
        <v>126607201085</v>
      </c>
      <c r="S90" s="85"/>
      <c r="T90" s="65">
        <f>SUM(T12:T89)</f>
        <v>3304379851827</v>
      </c>
      <c r="U90" s="84"/>
      <c r="V90" s="65">
        <f>SUM(V12:V89)</f>
        <v>99.999999999999972</v>
      </c>
    </row>
    <row r="91" spans="2:25" ht="23.25" thickTop="1">
      <c r="B91" s="54"/>
      <c r="C91" s="54"/>
      <c r="D91" s="37"/>
      <c r="E91" s="37"/>
      <c r="F91" s="54"/>
      <c r="G91" s="37"/>
      <c r="H91" s="54"/>
      <c r="I91" s="37"/>
      <c r="J91" s="37"/>
      <c r="K91" s="226"/>
      <c r="L91" s="32"/>
      <c r="M91" s="32"/>
      <c r="N91" s="37"/>
      <c r="O91" s="37"/>
      <c r="P91" s="37"/>
      <c r="Q91" s="37"/>
      <c r="R91" s="37"/>
      <c r="S91" s="37"/>
      <c r="T91" s="37"/>
      <c r="U91" s="54"/>
      <c r="V91" s="229"/>
    </row>
    <row r="92" spans="2:25" s="230" customFormat="1" ht="24">
      <c r="B92" s="231"/>
      <c r="C92" s="231"/>
      <c r="D92" s="85"/>
      <c r="E92" s="85"/>
      <c r="F92" s="142"/>
      <c r="G92" s="85"/>
      <c r="H92" s="142"/>
      <c r="I92" s="85"/>
      <c r="J92" s="232"/>
      <c r="K92" s="151"/>
      <c r="L92" s="231"/>
      <c r="M92" s="33"/>
      <c r="N92" s="85"/>
      <c r="O92" s="85"/>
      <c r="P92" s="142"/>
      <c r="Q92" s="231"/>
      <c r="R92" s="85"/>
      <c r="S92" s="85"/>
      <c r="T92" s="233"/>
      <c r="U92" s="231"/>
      <c r="V92" s="231"/>
      <c r="Y92" s="26"/>
    </row>
    <row r="93" spans="2:25" s="230" customFormat="1" ht="24">
      <c r="B93" s="231"/>
      <c r="C93" s="231"/>
      <c r="D93" s="85"/>
      <c r="E93" s="85"/>
      <c r="F93" s="234"/>
      <c r="G93" s="142"/>
      <c r="H93" s="41"/>
      <c r="I93" s="142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231"/>
      <c r="Y93" s="26"/>
    </row>
    <row r="94" spans="2:25" ht="30">
      <c r="B94" s="84"/>
      <c r="C94" s="84"/>
      <c r="D94" s="122"/>
      <c r="E94" s="84"/>
      <c r="F94" s="235"/>
      <c r="G94" s="84"/>
      <c r="H94" s="236"/>
      <c r="I94" s="84"/>
      <c r="J94" s="113"/>
      <c r="K94" s="84"/>
      <c r="L94" s="84"/>
      <c r="M94" s="84"/>
      <c r="N94" s="235"/>
      <c r="O94" s="235"/>
      <c r="P94" s="235"/>
      <c r="Q94" s="235"/>
      <c r="R94" s="235"/>
      <c r="S94" s="84"/>
      <c r="T94" s="122"/>
      <c r="U94" s="84"/>
      <c r="V94" s="84"/>
    </row>
    <row r="95" spans="2:25" ht="24">
      <c r="B95" s="84"/>
      <c r="C95" s="84"/>
      <c r="D95" s="84"/>
      <c r="E95" s="84"/>
      <c r="F95" s="235"/>
      <c r="G95" s="235"/>
      <c r="H95" s="235"/>
      <c r="I95" s="84"/>
      <c r="J95" s="122"/>
      <c r="K95" s="84"/>
      <c r="L95" s="237"/>
      <c r="M95" s="237"/>
      <c r="N95" s="238"/>
      <c r="O95" s="238"/>
      <c r="P95" s="142"/>
      <c r="Q95" s="84"/>
      <c r="R95" s="235"/>
      <c r="S95" s="84"/>
      <c r="T95" s="235"/>
      <c r="U95" s="84"/>
      <c r="V95" s="84"/>
    </row>
    <row r="96" spans="2:25" ht="27">
      <c r="B96" s="84"/>
      <c r="C96" s="84"/>
      <c r="D96" s="122"/>
      <c r="E96" s="84"/>
      <c r="F96" s="235"/>
      <c r="G96" s="84"/>
      <c r="H96" s="239"/>
      <c r="I96" s="84"/>
      <c r="J96" s="142"/>
      <c r="K96" s="84"/>
      <c r="L96" s="237"/>
      <c r="M96" s="237"/>
      <c r="N96" s="237"/>
      <c r="O96" s="237"/>
      <c r="P96" s="235"/>
      <c r="Q96" s="84"/>
      <c r="R96" s="122"/>
      <c r="S96" s="84"/>
      <c r="T96" s="56"/>
      <c r="U96" s="84"/>
      <c r="V96" s="84"/>
    </row>
    <row r="97" spans="4:20" ht="27">
      <c r="D97" s="56"/>
      <c r="F97" s="59"/>
      <c r="H97" s="239"/>
      <c r="J97" s="204"/>
      <c r="L97" s="240"/>
      <c r="M97" s="240"/>
      <c r="N97" s="240"/>
      <c r="O97" s="240"/>
      <c r="P97" s="156"/>
      <c r="R97" s="235"/>
      <c r="T97" s="56"/>
    </row>
    <row r="98" spans="4:20">
      <c r="H98" s="59"/>
      <c r="J98" s="142"/>
      <c r="L98" s="240"/>
      <c r="M98" s="240"/>
      <c r="P98" s="56"/>
      <c r="T98" s="56"/>
    </row>
    <row r="99" spans="4:20">
      <c r="H99" s="56"/>
      <c r="J99" s="59"/>
      <c r="L99" s="56"/>
      <c r="M99" s="56"/>
      <c r="N99" s="56"/>
      <c r="O99" s="56"/>
    </row>
    <row r="100" spans="4:20">
      <c r="J100" s="142"/>
    </row>
  </sheetData>
  <mergeCells count="22">
    <mergeCell ref="P8:P10"/>
    <mergeCell ref="H8:H10"/>
    <mergeCell ref="I8:I10"/>
    <mergeCell ref="J8:L9"/>
    <mergeCell ref="N8:N10"/>
    <mergeCell ref="O8:O10"/>
    <mergeCell ref="G8:G10"/>
    <mergeCell ref="B1:V1"/>
    <mergeCell ref="B2:V2"/>
    <mergeCell ref="B3:V3"/>
    <mergeCell ref="B5:V5"/>
    <mergeCell ref="D7:L7"/>
    <mergeCell ref="N7:V7"/>
    <mergeCell ref="B8:B10"/>
    <mergeCell ref="C8:C10"/>
    <mergeCell ref="D8:D10"/>
    <mergeCell ref="E8:E10"/>
    <mergeCell ref="F8:F10"/>
    <mergeCell ref="Q8:Q10"/>
    <mergeCell ref="R8:R10"/>
    <mergeCell ref="S8:S10"/>
    <mergeCell ref="T8:V9"/>
  </mergeCells>
  <printOptions horizontalCentered="1"/>
  <pageMargins left="0" right="0" top="0" bottom="0" header="0.31496062992126" footer="0.31496062992126"/>
  <pageSetup scale="22" orientation="landscape" useFirstPageNumber="1" r:id="rId1"/>
  <headerFooter>
    <oddFooter>&amp;C&amp;16 &amp;"B Nazanin,Regular"&amp;P</oddFooter>
  </headerFooter>
  <rowBreaks count="1" manualBreakCount="1">
    <brk id="90" max="21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850D-6083-4D56-83CB-FFED012DC4BB}">
  <sheetPr>
    <pageSetUpPr fitToPage="1"/>
  </sheetPr>
  <dimension ref="A1:Q14"/>
  <sheetViews>
    <sheetView rightToLeft="1" view="pageBreakPreview" zoomScale="130" zoomScaleNormal="100" zoomScaleSheetLayoutView="130" workbookViewId="0">
      <selection activeCell="K17" sqref="K17"/>
    </sheetView>
  </sheetViews>
  <sheetFormatPr defaultRowHeight="15"/>
  <cols>
    <col min="1" max="1" width="26.42578125" style="177" customWidth="1"/>
    <col min="2" max="2" width="1.42578125" style="177" customWidth="1"/>
    <col min="3" max="3" width="17" style="177" customWidth="1"/>
    <col min="4" max="4" width="1.42578125" style="177" customWidth="1"/>
    <col min="5" max="5" width="24" style="177" bestFit="1" customWidth="1"/>
    <col min="6" max="6" width="1.42578125" style="177" customWidth="1"/>
    <col min="7" max="7" width="20.85546875" style="177" bestFit="1" customWidth="1"/>
    <col min="8" max="8" width="1.42578125" style="177" customWidth="1"/>
    <col min="9" max="9" width="17" style="177" customWidth="1"/>
    <col min="10" max="10" width="1.42578125" style="177" customWidth="1"/>
    <col min="11" max="11" width="17" style="177" customWidth="1"/>
    <col min="12" max="12" width="1.42578125" style="177" customWidth="1"/>
    <col min="13" max="13" width="19.42578125" style="177" bestFit="1" customWidth="1"/>
    <col min="14" max="14" width="1.42578125" style="177" customWidth="1"/>
    <col min="15" max="15" width="21.85546875" style="177" bestFit="1" customWidth="1"/>
    <col min="16" max="16" width="1.42578125" style="177" customWidth="1"/>
    <col min="17" max="17" width="17" style="177" customWidth="1"/>
    <col min="18" max="16384" width="9.140625" style="177"/>
  </cols>
  <sheetData>
    <row r="1" spans="1:17" ht="20.100000000000001" customHeight="1">
      <c r="A1" s="480" t="str">
        <f>جلد!G2</f>
        <v>صندوق سرمایه‌گذاری بخشی فرا الگوریتم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</row>
    <row r="2" spans="1:17" ht="20.100000000000001" customHeight="1">
      <c r="A2" s="480" t="s">
        <v>154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</row>
    <row r="3" spans="1:17" ht="20.100000000000001" customHeight="1">
      <c r="A3" s="480" t="str">
        <f>جلد!F5</f>
        <v>برای دوره یک ماهه منتهی به 31 خرداد ماه 1405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</row>
    <row r="5" spans="1:17" ht="21">
      <c r="A5" s="482" t="s">
        <v>155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</row>
    <row r="7" spans="1:17" ht="21">
      <c r="C7" s="483" t="s">
        <v>156</v>
      </c>
      <c r="D7" s="483"/>
      <c r="E7" s="483"/>
      <c r="F7" s="483"/>
      <c r="G7" s="483"/>
      <c r="H7" s="483"/>
      <c r="I7" s="483"/>
      <c r="K7" s="483" t="str">
        <f>جلد!I7</f>
        <v>1405/03/31</v>
      </c>
      <c r="L7" s="483"/>
      <c r="M7" s="483"/>
      <c r="N7" s="483"/>
      <c r="O7" s="483"/>
      <c r="P7" s="483"/>
      <c r="Q7" s="483"/>
    </row>
    <row r="8" spans="1:17" ht="21">
      <c r="C8" s="178" t="s">
        <v>157</v>
      </c>
      <c r="E8" s="178" t="s">
        <v>158</v>
      </c>
      <c r="G8" s="178" t="s">
        <v>159</v>
      </c>
      <c r="I8" s="178" t="s">
        <v>113</v>
      </c>
      <c r="K8" s="178" t="s">
        <v>157</v>
      </c>
      <c r="M8" s="178" t="s">
        <v>158</v>
      </c>
      <c r="O8" s="178" t="s">
        <v>159</v>
      </c>
      <c r="Q8" s="178" t="s">
        <v>113</v>
      </c>
    </row>
    <row r="9" spans="1:17" ht="18.75">
      <c r="A9" s="179" t="s">
        <v>187</v>
      </c>
      <c r="C9" s="180">
        <v>0</v>
      </c>
      <c r="E9" s="181">
        <v>-9538110456</v>
      </c>
      <c r="G9" s="181">
        <v>-39569024089</v>
      </c>
      <c r="I9" s="181">
        <f>E9+G9+C9</f>
        <v>-49107134545</v>
      </c>
      <c r="K9" s="181">
        <v>0</v>
      </c>
      <c r="M9" s="181">
        <v>-9538110456</v>
      </c>
      <c r="O9" s="180">
        <v>102157453034</v>
      </c>
      <c r="Q9" s="180">
        <f>K9+M9+O9</f>
        <v>92619342578</v>
      </c>
    </row>
    <row r="10" spans="1:17" ht="19.5" thickBot="1">
      <c r="A10" s="181" t="s">
        <v>113</v>
      </c>
      <c r="C10" s="181">
        <f>SUM(C9:$C$9)</f>
        <v>0</v>
      </c>
      <c r="E10" s="181">
        <f>SUM(E9:$E$9)</f>
        <v>-9538110456</v>
      </c>
      <c r="G10" s="181">
        <f>SUM(G9:$G$9)</f>
        <v>-39569024089</v>
      </c>
      <c r="I10" s="181">
        <f>SUM(I9:$I$9)</f>
        <v>-49107134545</v>
      </c>
      <c r="K10" s="181">
        <f>SUM(K9:$K$9)</f>
        <v>0</v>
      </c>
      <c r="M10" s="181">
        <f>SUM(M9:$M$9)</f>
        <v>-9538110456</v>
      </c>
      <c r="O10" s="181">
        <f>SUM(O9:$O$9)</f>
        <v>102157453034</v>
      </c>
      <c r="Q10" s="181">
        <f>SUM(Q9:$Q$9)</f>
        <v>92619342578</v>
      </c>
    </row>
    <row r="11" spans="1:17" ht="19.5" thickTop="1">
      <c r="C11" s="182"/>
      <c r="E11" s="182"/>
      <c r="G11" s="182"/>
      <c r="I11" s="182"/>
      <c r="K11" s="182"/>
      <c r="M11" s="182"/>
      <c r="O11" s="182"/>
      <c r="Q11" s="182"/>
    </row>
    <row r="12" spans="1:17">
      <c r="E12" s="183"/>
      <c r="F12" s="183"/>
      <c r="G12" s="183"/>
      <c r="H12" s="183"/>
      <c r="I12" s="183"/>
      <c r="M12" s="183"/>
      <c r="N12" s="183"/>
      <c r="O12" s="183"/>
      <c r="Q12" s="183"/>
    </row>
    <row r="13" spans="1:17">
      <c r="G13" s="183"/>
    </row>
    <row r="14" spans="1:17">
      <c r="G14" s="183"/>
    </row>
  </sheetData>
  <mergeCells count="6">
    <mergeCell ref="A1:Q1"/>
    <mergeCell ref="A2:Q2"/>
    <mergeCell ref="A3:Q3"/>
    <mergeCell ref="A5:Q5"/>
    <mergeCell ref="C7:I7"/>
    <mergeCell ref="K7:Q7"/>
  </mergeCells>
  <printOptions horizontalCentered="1"/>
  <pageMargins left="0" right="0" top="0" bottom="0" header="0.31496062992126" footer="0.31496062992126"/>
  <pageSetup scale="72" orientation="landscape" useFirstPageNumber="1" r:id="rId1"/>
  <headerFooter>
    <oddFooter>&amp;C&amp;16 &amp;"B Nazanin,Regular"&amp;P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95B9-246F-4AC7-A670-C6E1D3B948CD}">
  <sheetPr>
    <pageSetUpPr fitToPage="1"/>
  </sheetPr>
  <dimension ref="A1:W31"/>
  <sheetViews>
    <sheetView rightToLeft="1" view="pageBreakPreview" zoomScale="85" zoomScaleNormal="100" zoomScaleSheetLayoutView="85" workbookViewId="0">
      <selection activeCell="A6" sqref="A6"/>
    </sheetView>
  </sheetViews>
  <sheetFormatPr defaultColWidth="9.140625" defaultRowHeight="52.5" customHeight="1"/>
  <cols>
    <col min="1" max="1" width="35.140625" style="51" customWidth="1"/>
    <col min="2" max="2" width="0.42578125" style="51" customWidth="1"/>
    <col min="3" max="3" width="19.28515625" style="51" customWidth="1"/>
    <col min="4" max="4" width="0.5703125" style="51" customWidth="1"/>
    <col min="5" max="5" width="18.28515625" style="51" customWidth="1"/>
    <col min="6" max="6" width="0.7109375" style="51" customWidth="1"/>
    <col min="7" max="7" width="14.140625" style="51" customWidth="1"/>
    <col min="8" max="8" width="0.5703125" style="51" customWidth="1"/>
    <col min="9" max="9" width="22.28515625" style="51" bestFit="1" customWidth="1"/>
    <col min="10" max="10" width="0.7109375" style="51" customWidth="1"/>
    <col min="11" max="11" width="23.140625" style="51" bestFit="1" customWidth="1"/>
    <col min="12" max="12" width="0.7109375" style="51" customWidth="1"/>
    <col min="13" max="13" width="23.28515625" style="51" bestFit="1" customWidth="1"/>
    <col min="14" max="14" width="0.42578125" style="51" customWidth="1"/>
    <col min="15" max="15" width="22" style="51" bestFit="1" customWidth="1"/>
    <col min="16" max="16" width="0.5703125" style="51" customWidth="1"/>
    <col min="17" max="17" width="21.85546875" style="51" bestFit="1" customWidth="1"/>
    <col min="18" max="18" width="0.5703125" style="51" customWidth="1"/>
    <col min="19" max="19" width="22.5703125" style="51" customWidth="1"/>
    <col min="20" max="20" width="9.85546875" style="51" bestFit="1" customWidth="1"/>
    <col min="21" max="22" width="9.140625" style="51"/>
    <col min="23" max="23" width="9.85546875" style="51" bestFit="1" customWidth="1"/>
    <col min="24" max="16384" width="9.140625" style="51"/>
  </cols>
  <sheetData>
    <row r="1" spans="1:23" ht="25.5" customHeight="1">
      <c r="A1" s="484" t="str">
        <f>جلد!G2</f>
        <v>صندوق سرمایه‌گذاری بخشی فرا الگوریتم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</row>
    <row r="2" spans="1:23" ht="25.5" customHeight="1">
      <c r="A2" s="484" t="s">
        <v>130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23" ht="25.5" customHeight="1">
      <c r="A3" s="484" t="str">
        <f>جلد!F5</f>
        <v>برای دوره یک ماهه منتهی به 31 خرداد ماه 1405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</row>
    <row r="4" spans="1:23" ht="7.5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23" ht="37.5" customHeight="1">
      <c r="A5" s="471" t="s">
        <v>279</v>
      </c>
      <c r="B5" s="471"/>
      <c r="C5" s="471"/>
      <c r="D5" s="47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125"/>
      <c r="U5" s="125"/>
      <c r="V5" s="125"/>
    </row>
    <row r="6" spans="1:23" ht="22.5" customHeight="1" thickBot="1">
      <c r="A6" s="54"/>
      <c r="B6" s="54"/>
      <c r="C6" s="485" t="s">
        <v>81</v>
      </c>
      <c r="D6" s="485"/>
      <c r="E6" s="485"/>
      <c r="F6" s="485"/>
      <c r="G6" s="485"/>
      <c r="H6" s="208"/>
      <c r="I6" s="472" t="str">
        <f>جلد!G10</f>
        <v>طی خرداد ماه 1405</v>
      </c>
      <c r="J6" s="472"/>
      <c r="K6" s="472"/>
      <c r="L6" s="472"/>
      <c r="M6" s="472"/>
      <c r="N6" s="209"/>
      <c r="O6" s="472" t="str">
        <f>جلد!F12</f>
        <v>از ابتدای سال مالی تا پایان خرداد ماه سال 1405</v>
      </c>
      <c r="P6" s="472"/>
      <c r="Q6" s="472"/>
      <c r="R6" s="472"/>
      <c r="S6" s="472"/>
      <c r="T6" s="127"/>
      <c r="U6" s="127"/>
      <c r="V6" s="127"/>
    </row>
    <row r="7" spans="1:23" ht="71.25" customHeight="1" thickBot="1">
      <c r="A7" s="101" t="s">
        <v>19</v>
      </c>
      <c r="B7" s="46"/>
      <c r="C7" s="101" t="s">
        <v>82</v>
      </c>
      <c r="D7" s="42"/>
      <c r="E7" s="101" t="s">
        <v>83</v>
      </c>
      <c r="F7" s="42"/>
      <c r="G7" s="101" t="s">
        <v>84</v>
      </c>
      <c r="H7" s="42"/>
      <c r="I7" s="101" t="s">
        <v>85</v>
      </c>
      <c r="J7" s="42"/>
      <c r="K7" s="101" t="s">
        <v>86</v>
      </c>
      <c r="L7" s="48"/>
      <c r="M7" s="101" t="s">
        <v>87</v>
      </c>
      <c r="N7" s="81"/>
      <c r="O7" s="100" t="s">
        <v>85</v>
      </c>
      <c r="P7" s="42"/>
      <c r="Q7" s="101" t="s">
        <v>86</v>
      </c>
      <c r="R7" s="42"/>
      <c r="S7" s="100" t="s">
        <v>87</v>
      </c>
    </row>
    <row r="8" spans="1:23" ht="20.25" customHeight="1">
      <c r="A8" s="42"/>
      <c r="B8" s="46"/>
      <c r="C8" s="42"/>
      <c r="D8" s="42"/>
      <c r="E8" s="42"/>
      <c r="F8" s="42"/>
      <c r="G8" s="42"/>
      <c r="H8" s="42"/>
      <c r="I8" s="42" t="s">
        <v>111</v>
      </c>
      <c r="J8" s="42"/>
      <c r="K8" s="42" t="s">
        <v>111</v>
      </c>
      <c r="L8" s="48"/>
      <c r="M8" s="42" t="s">
        <v>111</v>
      </c>
      <c r="N8" s="81"/>
      <c r="O8" s="42" t="s">
        <v>111</v>
      </c>
      <c r="P8" s="42"/>
      <c r="Q8" s="42" t="s">
        <v>111</v>
      </c>
      <c r="R8" s="42"/>
      <c r="S8" s="42" t="s">
        <v>111</v>
      </c>
    </row>
    <row r="9" spans="1:23" ht="22.5">
      <c r="A9" s="42" t="s">
        <v>216</v>
      </c>
      <c r="B9" s="46"/>
      <c r="C9" s="42" t="s">
        <v>225</v>
      </c>
      <c r="D9" s="42"/>
      <c r="E9" s="37">
        <v>28937915</v>
      </c>
      <c r="F9" s="42"/>
      <c r="G9" s="37">
        <v>450</v>
      </c>
      <c r="H9" s="42"/>
      <c r="I9" s="47">
        <v>0</v>
      </c>
      <c r="J9" s="48"/>
      <c r="K9" s="37">
        <v>0</v>
      </c>
      <c r="L9" s="48"/>
      <c r="M9" s="47">
        <f>I9+K9</f>
        <v>0</v>
      </c>
      <c r="N9" s="47"/>
      <c r="O9" s="47">
        <v>13022061750</v>
      </c>
      <c r="P9" s="48"/>
      <c r="Q9" s="37">
        <v>-530465065</v>
      </c>
      <c r="R9" s="47"/>
      <c r="S9" s="47">
        <f>O9+Q9</f>
        <v>12491596685</v>
      </c>
      <c r="T9" s="49"/>
      <c r="U9" s="50"/>
      <c r="W9" s="52"/>
    </row>
    <row r="10" spans="1:23" ht="22.5">
      <c r="A10" s="42" t="s">
        <v>118</v>
      </c>
      <c r="B10" s="46"/>
      <c r="C10" s="42" t="s">
        <v>276</v>
      </c>
      <c r="D10" s="42"/>
      <c r="E10" s="37">
        <v>345306230</v>
      </c>
      <c r="F10" s="42"/>
      <c r="G10" s="37">
        <v>60</v>
      </c>
      <c r="H10" s="42"/>
      <c r="I10" s="47">
        <v>20718373800</v>
      </c>
      <c r="J10" s="48"/>
      <c r="K10" s="37">
        <v>-1228151024</v>
      </c>
      <c r="L10" s="48"/>
      <c r="M10" s="47">
        <f t="shared" ref="M10:M21" si="0">I10+K10</f>
        <v>19490222776</v>
      </c>
      <c r="N10" s="47"/>
      <c r="O10" s="47">
        <v>20718373800</v>
      </c>
      <c r="P10" s="48"/>
      <c r="Q10" s="37">
        <v>-1228151024</v>
      </c>
      <c r="R10" s="47"/>
      <c r="S10" s="47">
        <f t="shared" ref="S10:S21" si="1">O10+Q10</f>
        <v>19490222776</v>
      </c>
      <c r="T10" s="49"/>
      <c r="U10" s="50"/>
      <c r="W10" s="52"/>
    </row>
    <row r="11" spans="1:23" ht="22.5">
      <c r="A11" s="42" t="s">
        <v>178</v>
      </c>
      <c r="B11" s="46"/>
      <c r="C11" s="42" t="s">
        <v>217</v>
      </c>
      <c r="D11" s="42"/>
      <c r="E11" s="37">
        <v>20526372</v>
      </c>
      <c r="F11" s="42"/>
      <c r="G11" s="37">
        <v>510</v>
      </c>
      <c r="H11" s="42"/>
      <c r="I11" s="47">
        <v>0</v>
      </c>
      <c r="J11" s="48"/>
      <c r="K11" s="37">
        <v>0</v>
      </c>
      <c r="L11" s="48"/>
      <c r="M11" s="47">
        <f>I11+K11</f>
        <v>0</v>
      </c>
      <c r="N11" s="47"/>
      <c r="O11" s="47">
        <v>10468449720</v>
      </c>
      <c r="P11" s="48"/>
      <c r="Q11" s="37">
        <v>0</v>
      </c>
      <c r="R11" s="47"/>
      <c r="S11" s="47">
        <f t="shared" si="1"/>
        <v>10468449720</v>
      </c>
      <c r="T11" s="49"/>
      <c r="U11" s="50"/>
      <c r="W11" s="52"/>
    </row>
    <row r="12" spans="1:23" ht="22.5">
      <c r="A12" s="42" t="s">
        <v>268</v>
      </c>
      <c r="B12" s="46"/>
      <c r="C12" s="42" t="s">
        <v>277</v>
      </c>
      <c r="D12" s="42"/>
      <c r="E12" s="37">
        <v>200000</v>
      </c>
      <c r="F12" s="42"/>
      <c r="G12" s="37">
        <v>2600</v>
      </c>
      <c r="H12" s="42"/>
      <c r="I12" s="47">
        <v>520000000</v>
      </c>
      <c r="J12" s="48"/>
      <c r="K12" s="37">
        <v>-6680189</v>
      </c>
      <c r="L12" s="48"/>
      <c r="M12" s="47">
        <f t="shared" si="0"/>
        <v>513319811</v>
      </c>
      <c r="N12" s="47"/>
      <c r="O12" s="47">
        <v>520000000</v>
      </c>
      <c r="P12" s="48"/>
      <c r="Q12" s="37">
        <v>-6680189</v>
      </c>
      <c r="R12" s="47"/>
      <c r="S12" s="47">
        <f t="shared" si="1"/>
        <v>513319811</v>
      </c>
      <c r="T12" s="49"/>
      <c r="U12" s="50"/>
      <c r="W12" s="52"/>
    </row>
    <row r="13" spans="1:23" ht="22.5">
      <c r="A13" s="42" t="s">
        <v>141</v>
      </c>
      <c r="B13" s="46"/>
      <c r="C13" s="42" t="s">
        <v>219</v>
      </c>
      <c r="D13" s="42"/>
      <c r="E13" s="37">
        <v>20820269</v>
      </c>
      <c r="F13" s="42"/>
      <c r="G13" s="37">
        <v>1350</v>
      </c>
      <c r="H13" s="42"/>
      <c r="I13" s="47">
        <v>0</v>
      </c>
      <c r="J13" s="48"/>
      <c r="K13" s="37">
        <v>0</v>
      </c>
      <c r="L13" s="48"/>
      <c r="M13" s="47">
        <f>I13+K13</f>
        <v>0</v>
      </c>
      <c r="N13" s="47"/>
      <c r="O13" s="47">
        <v>28107363150</v>
      </c>
      <c r="P13" s="48"/>
      <c r="Q13" s="37">
        <v>0</v>
      </c>
      <c r="R13" s="47"/>
      <c r="S13" s="47">
        <f t="shared" si="1"/>
        <v>28107363150</v>
      </c>
      <c r="T13" s="49"/>
      <c r="U13" s="50"/>
      <c r="W13" s="52"/>
    </row>
    <row r="14" spans="1:23" ht="22.5">
      <c r="A14" s="42" t="s">
        <v>142</v>
      </c>
      <c r="B14" s="46"/>
      <c r="C14" s="42" t="s">
        <v>276</v>
      </c>
      <c r="D14" s="42"/>
      <c r="E14" s="37">
        <v>48648816</v>
      </c>
      <c r="F14" s="42"/>
      <c r="G14" s="37">
        <v>310</v>
      </c>
      <c r="H14" s="42"/>
      <c r="I14" s="47">
        <v>15081132960</v>
      </c>
      <c r="J14" s="48"/>
      <c r="K14" s="37">
        <v>-912243564</v>
      </c>
      <c r="L14" s="48"/>
      <c r="M14" s="47">
        <f t="shared" si="0"/>
        <v>14168889396</v>
      </c>
      <c r="N14" s="47"/>
      <c r="O14" s="47">
        <v>15081132960</v>
      </c>
      <c r="P14" s="48"/>
      <c r="Q14" s="37">
        <v>-912243564</v>
      </c>
      <c r="R14" s="47"/>
      <c r="S14" s="47">
        <f t="shared" si="1"/>
        <v>14168889396</v>
      </c>
      <c r="T14" s="49"/>
      <c r="U14" s="50"/>
      <c r="W14" s="52"/>
    </row>
    <row r="15" spans="1:23" ht="22.5">
      <c r="A15" s="42" t="s">
        <v>182</v>
      </c>
      <c r="B15" s="46"/>
      <c r="C15" s="42" t="s">
        <v>276</v>
      </c>
      <c r="D15" s="42"/>
      <c r="E15" s="37">
        <v>72229958</v>
      </c>
      <c r="F15" s="42"/>
      <c r="G15" s="37">
        <v>110</v>
      </c>
      <c r="H15" s="42"/>
      <c r="I15" s="47">
        <v>7945295380</v>
      </c>
      <c r="J15" s="48"/>
      <c r="K15" s="37">
        <v>-480603453</v>
      </c>
      <c r="L15" s="48"/>
      <c r="M15" s="47">
        <f t="shared" si="0"/>
        <v>7464691927</v>
      </c>
      <c r="N15" s="47"/>
      <c r="O15" s="47">
        <v>7945295380</v>
      </c>
      <c r="P15" s="48"/>
      <c r="Q15" s="37">
        <v>-480603453</v>
      </c>
      <c r="R15" s="47"/>
      <c r="S15" s="47">
        <f t="shared" si="1"/>
        <v>7464691927</v>
      </c>
      <c r="T15" s="49"/>
      <c r="U15" s="50"/>
      <c r="W15" s="52"/>
    </row>
    <row r="16" spans="1:23" ht="22.5">
      <c r="A16" s="42" t="s">
        <v>179</v>
      </c>
      <c r="B16" s="46"/>
      <c r="C16" s="42" t="s">
        <v>226</v>
      </c>
      <c r="D16" s="42"/>
      <c r="E16" s="37">
        <v>18933710</v>
      </c>
      <c r="F16" s="42"/>
      <c r="G16" s="37">
        <v>830</v>
      </c>
      <c r="H16" s="42"/>
      <c r="I16" s="47">
        <v>0</v>
      </c>
      <c r="J16" s="48"/>
      <c r="K16" s="37">
        <v>0</v>
      </c>
      <c r="L16" s="48"/>
      <c r="M16" s="47">
        <f t="shared" si="0"/>
        <v>0</v>
      </c>
      <c r="N16" s="47"/>
      <c r="O16" s="47">
        <v>15714979300</v>
      </c>
      <c r="P16" s="48"/>
      <c r="Q16" s="37">
        <v>-357636744</v>
      </c>
      <c r="R16" s="47"/>
      <c r="S16" s="47">
        <f t="shared" si="1"/>
        <v>15357342556</v>
      </c>
      <c r="T16" s="49"/>
      <c r="U16" s="50"/>
      <c r="W16" s="52"/>
    </row>
    <row r="17" spans="1:23" ht="22.5">
      <c r="A17" s="42" t="s">
        <v>143</v>
      </c>
      <c r="B17" s="46"/>
      <c r="C17" s="42" t="s">
        <v>220</v>
      </c>
      <c r="D17" s="42"/>
      <c r="E17" s="37">
        <v>25405476</v>
      </c>
      <c r="F17" s="42"/>
      <c r="G17" s="37">
        <v>270</v>
      </c>
      <c r="H17" s="42"/>
      <c r="I17" s="47">
        <v>0</v>
      </c>
      <c r="J17" s="48"/>
      <c r="K17" s="37">
        <v>0</v>
      </c>
      <c r="L17" s="48"/>
      <c r="M17" s="47">
        <f t="shared" si="0"/>
        <v>0</v>
      </c>
      <c r="N17" s="47"/>
      <c r="O17" s="47">
        <v>6859478520</v>
      </c>
      <c r="P17" s="48"/>
      <c r="Q17" s="37">
        <v>0</v>
      </c>
      <c r="R17" s="47"/>
      <c r="S17" s="47">
        <f t="shared" si="1"/>
        <v>6859478520</v>
      </c>
      <c r="T17" s="49"/>
      <c r="U17" s="50"/>
      <c r="W17" s="52"/>
    </row>
    <row r="18" spans="1:23" ht="22.5">
      <c r="A18" s="42" t="s">
        <v>258</v>
      </c>
      <c r="B18" s="46"/>
      <c r="C18" s="42" t="s">
        <v>278</v>
      </c>
      <c r="D18" s="42"/>
      <c r="E18" s="37">
        <v>26676057</v>
      </c>
      <c r="F18" s="42"/>
      <c r="G18" s="37">
        <v>220</v>
      </c>
      <c r="H18" s="42"/>
      <c r="I18" s="47">
        <v>5868732540</v>
      </c>
      <c r="J18" s="48"/>
      <c r="K18" s="37">
        <v>-425054326</v>
      </c>
      <c r="L18" s="48"/>
      <c r="M18" s="47">
        <f t="shared" si="0"/>
        <v>5443678214</v>
      </c>
      <c r="N18" s="47"/>
      <c r="O18" s="47">
        <v>5868732540</v>
      </c>
      <c r="P18" s="48"/>
      <c r="Q18" s="37">
        <v>-425054326</v>
      </c>
      <c r="R18" s="47"/>
      <c r="S18" s="47">
        <f t="shared" si="1"/>
        <v>5443678214</v>
      </c>
      <c r="T18" s="49"/>
      <c r="U18" s="50"/>
      <c r="W18" s="52"/>
    </row>
    <row r="19" spans="1:23" ht="22.5">
      <c r="A19" s="42" t="s">
        <v>191</v>
      </c>
      <c r="B19" s="46"/>
      <c r="C19" s="42" t="s">
        <v>218</v>
      </c>
      <c r="D19" s="42"/>
      <c r="E19" s="37">
        <v>500000</v>
      </c>
      <c r="F19" s="42"/>
      <c r="G19" s="37">
        <v>9250</v>
      </c>
      <c r="H19" s="42"/>
      <c r="I19" s="47">
        <v>0</v>
      </c>
      <c r="J19" s="48"/>
      <c r="K19" s="37">
        <v>0</v>
      </c>
      <c r="L19" s="48"/>
      <c r="M19" s="47">
        <f t="shared" si="0"/>
        <v>0</v>
      </c>
      <c r="N19" s="47"/>
      <c r="O19" s="47">
        <v>4625000000</v>
      </c>
      <c r="P19" s="48"/>
      <c r="Q19" s="37">
        <v>0</v>
      </c>
      <c r="R19" s="47"/>
      <c r="S19" s="47">
        <f t="shared" si="1"/>
        <v>4625000000</v>
      </c>
      <c r="T19" s="49"/>
      <c r="U19" s="50"/>
      <c r="W19" s="52"/>
    </row>
    <row r="20" spans="1:23" ht="22.5">
      <c r="A20" s="42" t="s">
        <v>185</v>
      </c>
      <c r="B20" s="46"/>
      <c r="C20" s="42" t="s">
        <v>221</v>
      </c>
      <c r="D20" s="42"/>
      <c r="E20" s="37">
        <v>361000</v>
      </c>
      <c r="F20" s="42"/>
      <c r="G20" s="37">
        <v>1000</v>
      </c>
      <c r="H20" s="42"/>
      <c r="I20" s="47">
        <v>0</v>
      </c>
      <c r="J20" s="48"/>
      <c r="K20" s="37">
        <v>0</v>
      </c>
      <c r="L20" s="48"/>
      <c r="M20" s="47">
        <f t="shared" si="0"/>
        <v>0</v>
      </c>
      <c r="N20" s="47"/>
      <c r="O20" s="47">
        <v>361000000</v>
      </c>
      <c r="P20" s="48"/>
      <c r="Q20" s="37">
        <v>-13564272</v>
      </c>
      <c r="R20" s="47"/>
      <c r="S20" s="47">
        <f t="shared" si="1"/>
        <v>347435728</v>
      </c>
      <c r="T20" s="49"/>
      <c r="U20" s="50"/>
      <c r="W20" s="52"/>
    </row>
    <row r="21" spans="1:23" ht="22.5">
      <c r="A21" s="42" t="s">
        <v>193</v>
      </c>
      <c r="B21" s="46"/>
      <c r="C21" s="42" t="s">
        <v>227</v>
      </c>
      <c r="D21" s="42"/>
      <c r="E21" s="37">
        <v>10032060</v>
      </c>
      <c r="F21" s="42"/>
      <c r="G21" s="37">
        <v>271</v>
      </c>
      <c r="H21" s="42"/>
      <c r="I21" s="47">
        <v>0</v>
      </c>
      <c r="J21" s="48"/>
      <c r="K21" s="37">
        <v>0</v>
      </c>
      <c r="L21" s="48"/>
      <c r="M21" s="47">
        <f t="shared" si="0"/>
        <v>0</v>
      </c>
      <c r="N21" s="47"/>
      <c r="O21" s="47">
        <v>2718688260</v>
      </c>
      <c r="P21" s="48"/>
      <c r="Q21" s="37">
        <v>0</v>
      </c>
      <c r="R21" s="47"/>
      <c r="S21" s="47">
        <f t="shared" si="1"/>
        <v>2718688260</v>
      </c>
      <c r="T21" s="49"/>
      <c r="U21" s="50"/>
      <c r="W21" s="52"/>
    </row>
    <row r="22" spans="1:23" ht="26.25" customHeight="1" thickBot="1">
      <c r="A22" s="210" t="s">
        <v>48</v>
      </c>
      <c r="B22" s="84"/>
      <c r="C22" s="84"/>
      <c r="D22" s="84"/>
      <c r="E22" s="84"/>
      <c r="F22" s="84"/>
      <c r="G22" s="84"/>
      <c r="H22" s="84"/>
      <c r="I22" s="211">
        <f>SUM(I9:I21)</f>
        <v>50133534680</v>
      </c>
      <c r="J22" s="25"/>
      <c r="K22" s="211">
        <f>SUM(K9:K21)</f>
        <v>-3052732556</v>
      </c>
      <c r="L22" s="25"/>
      <c r="M22" s="211">
        <f>SUM(M9:M21)</f>
        <v>47080802124</v>
      </c>
      <c r="N22" s="80"/>
      <c r="O22" s="211">
        <f>SUM(O9:O21)</f>
        <v>132010555380</v>
      </c>
      <c r="P22" s="80"/>
      <c r="Q22" s="211">
        <f>SUM(Q9:Q21)</f>
        <v>-3954398637</v>
      </c>
      <c r="R22" s="80"/>
      <c r="S22" s="211">
        <f>SUM(S9:S21)</f>
        <v>128056156743</v>
      </c>
    </row>
    <row r="23" spans="1:23" ht="21" customHeight="1" thickTop="1">
      <c r="A23" s="54"/>
      <c r="B23" s="54"/>
      <c r="C23" s="54"/>
      <c r="D23" s="54"/>
      <c r="E23" s="54"/>
      <c r="F23" s="54"/>
      <c r="G23" s="54"/>
      <c r="H23" s="54"/>
      <c r="I23" s="212"/>
      <c r="J23" s="54"/>
      <c r="K23" s="212"/>
      <c r="L23" s="54"/>
      <c r="M23" s="54"/>
      <c r="N23" s="54"/>
      <c r="O23" s="213"/>
      <c r="P23" s="54"/>
      <c r="Q23" s="214"/>
      <c r="R23" s="54"/>
      <c r="S23" s="212"/>
    </row>
    <row r="24" spans="1:23" ht="25.5" customHeight="1">
      <c r="I24" s="142"/>
      <c r="J24" s="52"/>
      <c r="K24" s="52"/>
      <c r="M24" s="215"/>
      <c r="O24" s="142"/>
      <c r="P24" s="215"/>
      <c r="Q24" s="215"/>
      <c r="R24" s="215"/>
      <c r="S24" s="215"/>
    </row>
    <row r="25" spans="1:23" ht="27.75" customHeight="1">
      <c r="I25" s="215"/>
      <c r="J25" s="215"/>
      <c r="K25" s="215"/>
      <c r="M25" s="215"/>
      <c r="O25" s="215"/>
      <c r="Q25" s="215"/>
      <c r="R25" s="215"/>
      <c r="S25" s="215"/>
    </row>
    <row r="26" spans="1:23" ht="27" customHeight="1">
      <c r="I26" s="52"/>
      <c r="K26" s="215"/>
      <c r="M26" s="215"/>
      <c r="O26" s="192"/>
      <c r="P26" s="216"/>
      <c r="Q26" s="216"/>
      <c r="R26" s="216"/>
      <c r="S26" s="216"/>
    </row>
    <row r="27" spans="1:23" ht="27" customHeight="1">
      <c r="K27" s="215"/>
      <c r="M27" s="215"/>
      <c r="O27" s="192"/>
      <c r="Q27" s="215"/>
      <c r="S27" s="52"/>
    </row>
    <row r="28" spans="1:23" ht="52.5" customHeight="1">
      <c r="I28" s="52"/>
      <c r="M28" s="217"/>
      <c r="O28" s="218"/>
      <c r="P28" s="219"/>
      <c r="Q28" s="160"/>
      <c r="R28" s="219"/>
      <c r="S28" s="220"/>
    </row>
    <row r="29" spans="1:23" ht="52.5" customHeight="1">
      <c r="A29" s="143"/>
      <c r="S29" s="78"/>
    </row>
    <row r="30" spans="1:23" ht="52.5" customHeight="1">
      <c r="S30" s="78"/>
    </row>
    <row r="31" spans="1:23" ht="52.5" customHeight="1">
      <c r="M31" s="155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" right="0" top="0" bottom="0" header="0.31496062992126" footer="0.31496062992126"/>
  <pageSetup scale="61" orientation="landscape" useFirstPageNumber="1" r:id="rId1"/>
  <headerFooter>
    <oddFooter>&amp;C&amp;16 &amp;"B Nazanin,Regular"&amp;P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EB6A-394F-458F-830C-837D4CEBD17F}">
  <sheetPr>
    <pageSetUpPr fitToPage="1"/>
  </sheetPr>
  <dimension ref="B1:X90"/>
  <sheetViews>
    <sheetView rightToLeft="1" view="pageBreakPreview" zoomScale="85" zoomScaleNormal="100" zoomScaleSheetLayoutView="85" workbookViewId="0">
      <selection activeCell="B15" sqref="B15"/>
    </sheetView>
  </sheetViews>
  <sheetFormatPr defaultColWidth="9.140625" defaultRowHeight="20.25" customHeight="1"/>
  <cols>
    <col min="1" max="1" width="1" style="57" customWidth="1"/>
    <col min="2" max="2" width="44" style="57" bestFit="1" customWidth="1"/>
    <col min="3" max="3" width="0.5703125" style="57" customWidth="1"/>
    <col min="4" max="4" width="20.85546875" style="57" bestFit="1" customWidth="1"/>
    <col min="5" max="5" width="0.5703125" style="57" customWidth="1"/>
    <col min="6" max="6" width="28" style="57" bestFit="1" customWidth="1"/>
    <col min="7" max="7" width="0.5703125" style="57" customWidth="1"/>
    <col min="8" max="8" width="27" style="57" bestFit="1" customWidth="1"/>
    <col min="9" max="9" width="0.5703125" style="57" customWidth="1"/>
    <col min="10" max="10" width="30.5703125" style="57" bestFit="1" customWidth="1"/>
    <col min="11" max="11" width="0.7109375" style="57" customWidth="1"/>
    <col min="12" max="12" width="20.85546875" style="57" bestFit="1" customWidth="1"/>
    <col min="13" max="13" width="0.5703125" style="57" customWidth="1"/>
    <col min="14" max="14" width="28" style="57" bestFit="1" customWidth="1"/>
    <col min="15" max="15" width="0.42578125" style="57" customWidth="1"/>
    <col min="16" max="16" width="28.7109375" style="57" bestFit="1" customWidth="1"/>
    <col min="17" max="17" width="0.7109375" style="57" customWidth="1"/>
    <col min="18" max="18" width="26.140625" style="57" bestFit="1" customWidth="1"/>
    <col min="19" max="19" width="19.5703125" style="26" hidden="1" customWidth="1"/>
    <col min="20" max="20" width="17.85546875" style="57" customWidth="1"/>
    <col min="21" max="21" width="28.42578125" style="57" bestFit="1" customWidth="1"/>
    <col min="22" max="22" width="19.42578125" style="57" bestFit="1" customWidth="1"/>
    <col min="23" max="23" width="16.5703125" style="57" bestFit="1" customWidth="1"/>
    <col min="24" max="16384" width="9.140625" style="57"/>
  </cols>
  <sheetData>
    <row r="1" spans="2:24" ht="23.25" customHeight="1">
      <c r="B1" s="470" t="str">
        <f>جلد!G2</f>
        <v>صندوق سرمایه‌گذاری بخشی فرا الگوریتم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</row>
    <row r="2" spans="2:24" ht="27" customHeight="1">
      <c r="B2" s="470" t="s">
        <v>130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</row>
    <row r="3" spans="2:24" ht="24.75" customHeight="1">
      <c r="B3" s="470" t="str">
        <f>جلد!F5</f>
        <v>برای دوره یک ماهه منتهی به 31 خرداد ماه 1405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</row>
    <row r="4" spans="2:24" ht="20.25" customHeight="1">
      <c r="B4" s="471" t="s">
        <v>102</v>
      </c>
      <c r="C4" s="471"/>
      <c r="D4" s="471"/>
      <c r="E4" s="471"/>
      <c r="F4" s="471"/>
      <c r="G4" s="471"/>
      <c r="H4" s="471"/>
      <c r="I4" s="471"/>
      <c r="J4" s="98"/>
      <c r="K4" s="54"/>
      <c r="L4" s="54"/>
      <c r="M4" s="54"/>
      <c r="N4" s="54"/>
      <c r="O4" s="54"/>
      <c r="P4" s="54"/>
      <c r="Q4" s="54"/>
      <c r="R4" s="54"/>
    </row>
    <row r="5" spans="2:24" ht="25.5" customHeight="1" thickBot="1">
      <c r="B5" s="99"/>
      <c r="C5" s="54"/>
      <c r="D5" s="485" t="str">
        <f>جلد!G10</f>
        <v>طی خرداد ماه 1405</v>
      </c>
      <c r="E5" s="485"/>
      <c r="F5" s="485"/>
      <c r="G5" s="485"/>
      <c r="H5" s="485"/>
      <c r="I5" s="485"/>
      <c r="J5" s="485"/>
      <c r="K5" s="54"/>
      <c r="L5" s="472" t="str">
        <f>جلد!F12</f>
        <v>از ابتدای سال مالی تا پایان خرداد ماه سال 1405</v>
      </c>
      <c r="M5" s="472"/>
      <c r="N5" s="472"/>
      <c r="O5" s="472"/>
      <c r="P5" s="472"/>
      <c r="Q5" s="472"/>
      <c r="R5" s="472"/>
    </row>
    <row r="6" spans="2:24" ht="48.75" customHeight="1" thickBot="1">
      <c r="B6" s="100" t="s">
        <v>50</v>
      </c>
      <c r="C6" s="81"/>
      <c r="D6" s="100" t="s">
        <v>13</v>
      </c>
      <c r="E6" s="81"/>
      <c r="F6" s="101" t="s">
        <v>15</v>
      </c>
      <c r="G6" s="81"/>
      <c r="H6" s="100" t="s">
        <v>100</v>
      </c>
      <c r="I6" s="81"/>
      <c r="J6" s="101" t="s">
        <v>103</v>
      </c>
      <c r="K6" s="102"/>
      <c r="L6" s="100" t="s">
        <v>13</v>
      </c>
      <c r="M6" s="81"/>
      <c r="N6" s="101" t="s">
        <v>15</v>
      </c>
      <c r="O6" s="81"/>
      <c r="P6" s="100" t="s">
        <v>100</v>
      </c>
      <c r="Q6" s="81"/>
      <c r="R6" s="101" t="s">
        <v>103</v>
      </c>
    </row>
    <row r="7" spans="2:24" ht="20.25" customHeight="1">
      <c r="B7" s="38"/>
      <c r="C7" s="54"/>
      <c r="D7" s="70"/>
      <c r="E7" s="37"/>
      <c r="F7" s="103" t="s">
        <v>111</v>
      </c>
      <c r="G7" s="37"/>
      <c r="H7" s="103" t="s">
        <v>111</v>
      </c>
      <c r="I7" s="37"/>
      <c r="J7" s="103" t="s">
        <v>111</v>
      </c>
      <c r="K7" s="37"/>
      <c r="L7" s="70"/>
      <c r="M7" s="37"/>
      <c r="N7" s="103" t="s">
        <v>111</v>
      </c>
      <c r="O7" s="37"/>
      <c r="P7" s="103" t="s">
        <v>111</v>
      </c>
      <c r="Q7" s="37"/>
      <c r="R7" s="103" t="s">
        <v>111</v>
      </c>
      <c r="V7" s="104"/>
    </row>
    <row r="8" spans="2:24" ht="24.75">
      <c r="B8" s="60" t="s">
        <v>180</v>
      </c>
      <c r="C8" s="54"/>
      <c r="D8" s="36">
        <v>40000000</v>
      </c>
      <c r="E8" s="37"/>
      <c r="F8" s="36">
        <v>317923308000</v>
      </c>
      <c r="G8" s="37"/>
      <c r="H8" s="36">
        <v>-244192737444</v>
      </c>
      <c r="I8" s="38"/>
      <c r="J8" s="55">
        <f>F8+H8</f>
        <v>73730570556</v>
      </c>
      <c r="K8" s="37"/>
      <c r="L8" s="36">
        <v>40000000</v>
      </c>
      <c r="M8" s="37"/>
      <c r="N8" s="36">
        <v>317923308000</v>
      </c>
      <c r="O8" s="37"/>
      <c r="P8" s="36">
        <v>-239854106234</v>
      </c>
      <c r="Q8" s="37"/>
      <c r="R8" s="36">
        <f t="shared" ref="R8:R63" si="0">N8+P8</f>
        <v>78069201766</v>
      </c>
      <c r="T8" s="56"/>
      <c r="U8" s="59"/>
      <c r="V8" s="59"/>
      <c r="W8" s="56"/>
      <c r="X8" s="56"/>
    </row>
    <row r="9" spans="2:24" ht="24.75">
      <c r="B9" s="60" t="s">
        <v>216</v>
      </c>
      <c r="C9" s="54"/>
      <c r="D9" s="36">
        <v>28937915</v>
      </c>
      <c r="E9" s="37"/>
      <c r="F9" s="36">
        <v>189513884452</v>
      </c>
      <c r="G9" s="37"/>
      <c r="H9" s="36">
        <v>-107506058089</v>
      </c>
      <c r="I9" s="38"/>
      <c r="J9" s="55">
        <f t="shared" ref="J9:J63" si="1">F9+H9</f>
        <v>82007826363</v>
      </c>
      <c r="K9" s="37"/>
      <c r="L9" s="36">
        <v>28937915</v>
      </c>
      <c r="M9" s="37"/>
      <c r="N9" s="36">
        <v>189513884452</v>
      </c>
      <c r="O9" s="37"/>
      <c r="P9" s="36">
        <v>-148100087040</v>
      </c>
      <c r="Q9" s="37"/>
      <c r="R9" s="36">
        <f t="shared" si="0"/>
        <v>41413797412</v>
      </c>
      <c r="T9" s="56"/>
      <c r="U9" s="59"/>
      <c r="V9" s="59"/>
      <c r="W9" s="56"/>
      <c r="X9" s="56"/>
    </row>
    <row r="10" spans="2:24" ht="24.75">
      <c r="B10" s="60" t="s">
        <v>118</v>
      </c>
      <c r="C10" s="54"/>
      <c r="D10" s="36">
        <v>555306230</v>
      </c>
      <c r="E10" s="37"/>
      <c r="F10" s="36">
        <v>841397939509</v>
      </c>
      <c r="G10" s="37"/>
      <c r="H10" s="36">
        <v>-666270560583</v>
      </c>
      <c r="I10" s="38"/>
      <c r="J10" s="55">
        <f t="shared" si="1"/>
        <v>175127378926</v>
      </c>
      <c r="K10" s="37"/>
      <c r="L10" s="36">
        <v>555306230</v>
      </c>
      <c r="M10" s="37"/>
      <c r="N10" s="36">
        <v>841397939509</v>
      </c>
      <c r="O10" s="37"/>
      <c r="P10" s="36">
        <v>-579969584620</v>
      </c>
      <c r="Q10" s="37"/>
      <c r="R10" s="36">
        <f t="shared" si="0"/>
        <v>261428354889</v>
      </c>
      <c r="T10" s="56"/>
      <c r="U10" s="59"/>
      <c r="V10" s="59"/>
      <c r="W10" s="56"/>
      <c r="X10" s="56"/>
    </row>
    <row r="11" spans="2:24" ht="24.75">
      <c r="B11" s="60" t="s">
        <v>178</v>
      </c>
      <c r="C11" s="54"/>
      <c r="D11" s="36">
        <v>37600000</v>
      </c>
      <c r="E11" s="37"/>
      <c r="F11" s="36">
        <v>283551075200</v>
      </c>
      <c r="G11" s="37"/>
      <c r="H11" s="36">
        <v>-187777634788</v>
      </c>
      <c r="I11" s="38"/>
      <c r="J11" s="55">
        <f t="shared" si="1"/>
        <v>95773440412</v>
      </c>
      <c r="K11" s="37"/>
      <c r="L11" s="36">
        <v>37600000</v>
      </c>
      <c r="M11" s="37"/>
      <c r="N11" s="36">
        <v>283551075200</v>
      </c>
      <c r="O11" s="37"/>
      <c r="P11" s="36">
        <v>-190251080332</v>
      </c>
      <c r="Q11" s="37"/>
      <c r="R11" s="36">
        <f t="shared" si="0"/>
        <v>93299994868</v>
      </c>
      <c r="T11" s="56"/>
      <c r="U11" s="59"/>
      <c r="V11" s="59"/>
      <c r="W11" s="56"/>
      <c r="X11" s="56"/>
    </row>
    <row r="12" spans="2:24" ht="24.75">
      <c r="B12" s="60" t="s">
        <v>259</v>
      </c>
      <c r="C12" s="54"/>
      <c r="D12" s="36">
        <v>500000</v>
      </c>
      <c r="E12" s="37"/>
      <c r="F12" s="36">
        <v>14908856750</v>
      </c>
      <c r="G12" s="37"/>
      <c r="H12" s="36">
        <v>-14129525356</v>
      </c>
      <c r="I12" s="38"/>
      <c r="J12" s="55">
        <f t="shared" si="1"/>
        <v>779331394</v>
      </c>
      <c r="K12" s="37"/>
      <c r="L12" s="36">
        <v>500000</v>
      </c>
      <c r="M12" s="37"/>
      <c r="N12" s="36">
        <v>14908856750</v>
      </c>
      <c r="O12" s="37"/>
      <c r="P12" s="36">
        <v>-14129525356</v>
      </c>
      <c r="Q12" s="37"/>
      <c r="R12" s="36">
        <f t="shared" si="0"/>
        <v>779331394</v>
      </c>
      <c r="T12" s="56"/>
      <c r="U12" s="59"/>
      <c r="V12" s="59"/>
      <c r="W12" s="56"/>
      <c r="X12" s="56"/>
    </row>
    <row r="13" spans="2:24" ht="24.75">
      <c r="B13" s="53" t="s">
        <v>235</v>
      </c>
      <c r="C13" s="54"/>
      <c r="D13" s="36">
        <v>100000</v>
      </c>
      <c r="E13" s="37"/>
      <c r="F13" s="36">
        <v>3479890890</v>
      </c>
      <c r="G13" s="37"/>
      <c r="H13" s="36">
        <v>-3514343652</v>
      </c>
      <c r="I13" s="37"/>
      <c r="J13" s="55">
        <f t="shared" si="1"/>
        <v>-34452762</v>
      </c>
      <c r="K13" s="37"/>
      <c r="L13" s="36">
        <v>100000</v>
      </c>
      <c r="M13" s="37"/>
      <c r="N13" s="36">
        <v>3479890890</v>
      </c>
      <c r="O13" s="37"/>
      <c r="P13" s="36">
        <v>-3514343652</v>
      </c>
      <c r="Q13" s="37"/>
      <c r="R13" s="36">
        <f t="shared" si="0"/>
        <v>-34452762</v>
      </c>
      <c r="T13" s="56"/>
      <c r="U13" s="59"/>
      <c r="V13" s="58"/>
      <c r="W13" s="56"/>
      <c r="X13" s="56"/>
    </row>
    <row r="14" spans="2:24" ht="24.75">
      <c r="B14" s="60" t="s">
        <v>251</v>
      </c>
      <c r="C14" s="54"/>
      <c r="D14" s="36">
        <v>363292</v>
      </c>
      <c r="E14" s="37"/>
      <c r="F14" s="36">
        <v>6852796141</v>
      </c>
      <c r="G14" s="37"/>
      <c r="H14" s="36">
        <v>-7087196560</v>
      </c>
      <c r="I14" s="38"/>
      <c r="J14" s="55">
        <f t="shared" si="1"/>
        <v>-234400419</v>
      </c>
      <c r="K14" s="37"/>
      <c r="L14" s="36">
        <v>363292</v>
      </c>
      <c r="M14" s="37"/>
      <c r="N14" s="36">
        <v>6852796141</v>
      </c>
      <c r="O14" s="37"/>
      <c r="P14" s="36">
        <v>-7087196560</v>
      </c>
      <c r="Q14" s="37"/>
      <c r="R14" s="36">
        <f t="shared" si="0"/>
        <v>-234400419</v>
      </c>
      <c r="T14" s="56"/>
      <c r="U14" s="59"/>
      <c r="V14" s="59"/>
      <c r="W14" s="56"/>
      <c r="X14" s="56"/>
    </row>
    <row r="15" spans="2:24" ht="24.75">
      <c r="B15" s="60" t="s">
        <v>252</v>
      </c>
      <c r="C15" s="54"/>
      <c r="D15" s="36">
        <v>300000</v>
      </c>
      <c r="E15" s="37"/>
      <c r="F15" s="36">
        <v>18750926190</v>
      </c>
      <c r="G15" s="37"/>
      <c r="H15" s="55">
        <v>-15849118683</v>
      </c>
      <c r="I15" s="38"/>
      <c r="J15" s="55">
        <f t="shared" si="1"/>
        <v>2901807507</v>
      </c>
      <c r="K15" s="37"/>
      <c r="L15" s="36">
        <v>300000</v>
      </c>
      <c r="M15" s="37"/>
      <c r="N15" s="36">
        <v>18750926190</v>
      </c>
      <c r="O15" s="37"/>
      <c r="P15" s="36">
        <v>-15849118683</v>
      </c>
      <c r="Q15" s="37"/>
      <c r="R15" s="36">
        <f t="shared" si="0"/>
        <v>2901807507</v>
      </c>
      <c r="U15" s="59"/>
      <c r="V15" s="59"/>
      <c r="W15" s="56"/>
      <c r="X15" s="56"/>
    </row>
    <row r="16" spans="2:24" ht="24.75">
      <c r="B16" s="60" t="s">
        <v>269</v>
      </c>
      <c r="C16" s="54"/>
      <c r="D16" s="36">
        <v>300000</v>
      </c>
      <c r="E16" s="37"/>
      <c r="F16" s="36">
        <v>7322952600</v>
      </c>
      <c r="G16" s="37"/>
      <c r="H16" s="36">
        <v>-7266183557</v>
      </c>
      <c r="I16" s="38"/>
      <c r="J16" s="55">
        <f t="shared" si="1"/>
        <v>56769043</v>
      </c>
      <c r="K16" s="37"/>
      <c r="L16" s="36">
        <v>300000</v>
      </c>
      <c r="M16" s="37"/>
      <c r="N16" s="36">
        <v>7322952600</v>
      </c>
      <c r="O16" s="37"/>
      <c r="P16" s="36">
        <v>-7266183557</v>
      </c>
      <c r="Q16" s="37"/>
      <c r="R16" s="36">
        <f t="shared" si="0"/>
        <v>56769043</v>
      </c>
      <c r="T16" s="56"/>
      <c r="U16" s="59"/>
      <c r="V16" s="59"/>
      <c r="W16" s="56"/>
      <c r="X16" s="56"/>
    </row>
    <row r="17" spans="2:24" ht="24.75">
      <c r="B17" s="60" t="s">
        <v>150</v>
      </c>
      <c r="C17" s="54"/>
      <c r="D17" s="36">
        <v>19360965</v>
      </c>
      <c r="E17" s="37"/>
      <c r="F17" s="36">
        <v>278371805690</v>
      </c>
      <c r="G17" s="37"/>
      <c r="H17" s="36">
        <v>-173285165774</v>
      </c>
      <c r="I17" s="38"/>
      <c r="J17" s="55">
        <f t="shared" si="1"/>
        <v>105086639916</v>
      </c>
      <c r="K17" s="37"/>
      <c r="L17" s="36">
        <v>19360965</v>
      </c>
      <c r="M17" s="37"/>
      <c r="N17" s="36">
        <v>278371805690</v>
      </c>
      <c r="O17" s="37"/>
      <c r="P17" s="36">
        <v>-189605587930</v>
      </c>
      <c r="Q17" s="37"/>
      <c r="R17" s="36">
        <f t="shared" si="0"/>
        <v>88766217760</v>
      </c>
      <c r="T17" s="76"/>
      <c r="U17" s="59"/>
      <c r="V17" s="59"/>
      <c r="W17" s="56"/>
      <c r="X17" s="56"/>
    </row>
    <row r="18" spans="2:24" ht="24.75">
      <c r="B18" s="53" t="s">
        <v>141</v>
      </c>
      <c r="C18" s="54"/>
      <c r="D18" s="36">
        <v>24500000</v>
      </c>
      <c r="E18" s="37"/>
      <c r="F18" s="36">
        <v>408418332000</v>
      </c>
      <c r="G18" s="37"/>
      <c r="H18" s="36">
        <v>-258245941255</v>
      </c>
      <c r="I18" s="37"/>
      <c r="J18" s="55">
        <f t="shared" si="1"/>
        <v>150172390745</v>
      </c>
      <c r="K18" s="37"/>
      <c r="L18" s="36">
        <v>24500000</v>
      </c>
      <c r="M18" s="37"/>
      <c r="N18" s="36">
        <v>408418332000</v>
      </c>
      <c r="O18" s="37"/>
      <c r="P18" s="36">
        <v>-239825238131</v>
      </c>
      <c r="Q18" s="37"/>
      <c r="R18" s="36">
        <f t="shared" si="0"/>
        <v>168593093869</v>
      </c>
      <c r="T18" s="76"/>
      <c r="U18" s="59"/>
      <c r="V18" s="58"/>
      <c r="W18" s="56"/>
      <c r="X18" s="56"/>
    </row>
    <row r="19" spans="2:24" ht="24.75">
      <c r="B19" s="60" t="s">
        <v>181</v>
      </c>
      <c r="C19" s="54"/>
      <c r="D19" s="36">
        <v>3160533</v>
      </c>
      <c r="E19" s="37"/>
      <c r="F19" s="36">
        <v>273123130139</v>
      </c>
      <c r="G19" s="37"/>
      <c r="H19" s="36">
        <v>-227729303861</v>
      </c>
      <c r="I19" s="38"/>
      <c r="J19" s="55">
        <f t="shared" si="1"/>
        <v>45393826278</v>
      </c>
      <c r="K19" s="37"/>
      <c r="L19" s="36">
        <v>3160533</v>
      </c>
      <c r="M19" s="37"/>
      <c r="N19" s="36">
        <v>273123130139</v>
      </c>
      <c r="O19" s="37"/>
      <c r="P19" s="36">
        <v>-228113814936</v>
      </c>
      <c r="Q19" s="37"/>
      <c r="R19" s="36">
        <f t="shared" si="0"/>
        <v>45009315203</v>
      </c>
      <c r="T19" s="56"/>
      <c r="U19" s="59"/>
      <c r="V19" s="59"/>
      <c r="W19" s="56"/>
      <c r="X19" s="56"/>
    </row>
    <row r="20" spans="2:24" ht="24.75">
      <c r="B20" s="60" t="s">
        <v>142</v>
      </c>
      <c r="C20" s="54"/>
      <c r="D20" s="36">
        <v>48648816</v>
      </c>
      <c r="E20" s="37"/>
      <c r="F20" s="36">
        <v>257293814276</v>
      </c>
      <c r="G20" s="37"/>
      <c r="H20" s="36">
        <v>-171175209273</v>
      </c>
      <c r="I20" s="38"/>
      <c r="J20" s="55">
        <f t="shared" si="1"/>
        <v>86118605003</v>
      </c>
      <c r="K20" s="37"/>
      <c r="L20" s="36">
        <v>48648816</v>
      </c>
      <c r="M20" s="37"/>
      <c r="N20" s="36">
        <v>257293814276</v>
      </c>
      <c r="O20" s="37"/>
      <c r="P20" s="36">
        <v>-147208819784</v>
      </c>
      <c r="Q20" s="37"/>
      <c r="R20" s="36">
        <f t="shared" si="0"/>
        <v>110084994492</v>
      </c>
      <c r="T20" s="56"/>
      <c r="U20" s="59"/>
      <c r="V20" s="59"/>
      <c r="W20" s="56"/>
      <c r="X20" s="56"/>
    </row>
    <row r="21" spans="2:24" ht="24.75">
      <c r="B21" s="60" t="s">
        <v>241</v>
      </c>
      <c r="C21" s="54"/>
      <c r="D21" s="36">
        <v>400000</v>
      </c>
      <c r="E21" s="37"/>
      <c r="F21" s="36">
        <v>2782325080</v>
      </c>
      <c r="G21" s="37"/>
      <c r="H21" s="36">
        <v>-2809815488</v>
      </c>
      <c r="I21" s="38"/>
      <c r="J21" s="55">
        <f t="shared" si="1"/>
        <v>-27490408</v>
      </c>
      <c r="K21" s="37"/>
      <c r="L21" s="36">
        <v>400000</v>
      </c>
      <c r="M21" s="37"/>
      <c r="N21" s="36">
        <v>2782325080</v>
      </c>
      <c r="O21" s="37"/>
      <c r="P21" s="36">
        <v>-2809815488</v>
      </c>
      <c r="Q21" s="37"/>
      <c r="R21" s="36">
        <f t="shared" si="0"/>
        <v>-27490408</v>
      </c>
      <c r="T21" s="56"/>
      <c r="U21" s="59"/>
      <c r="V21" s="59"/>
      <c r="W21" s="56"/>
      <c r="X21" s="56"/>
    </row>
    <row r="22" spans="2:24" ht="24.75">
      <c r="B22" s="60" t="s">
        <v>182</v>
      </c>
      <c r="C22" s="54"/>
      <c r="D22" s="36">
        <v>158237687</v>
      </c>
      <c r="E22" s="37"/>
      <c r="F22" s="36">
        <v>343233718159</v>
      </c>
      <c r="G22" s="37"/>
      <c r="H22" s="36">
        <v>-251487018502</v>
      </c>
      <c r="I22" s="38"/>
      <c r="J22" s="55">
        <f t="shared" si="1"/>
        <v>91746699657</v>
      </c>
      <c r="K22" s="37"/>
      <c r="L22" s="36">
        <v>158237687</v>
      </c>
      <c r="M22" s="37"/>
      <c r="N22" s="36">
        <v>343233718159</v>
      </c>
      <c r="O22" s="37"/>
      <c r="P22" s="36">
        <v>-230485603376</v>
      </c>
      <c r="Q22" s="37"/>
      <c r="R22" s="36">
        <f t="shared" si="0"/>
        <v>112748114783</v>
      </c>
      <c r="T22" s="56"/>
      <c r="U22" s="59"/>
      <c r="V22" s="59"/>
      <c r="W22" s="56"/>
      <c r="X22" s="56"/>
    </row>
    <row r="23" spans="2:24" ht="24.75">
      <c r="B23" s="60" t="s">
        <v>140</v>
      </c>
      <c r="C23" s="54"/>
      <c r="D23" s="36">
        <v>19388677</v>
      </c>
      <c r="E23" s="37"/>
      <c r="F23" s="36">
        <v>156988628618</v>
      </c>
      <c r="G23" s="37"/>
      <c r="H23" s="36">
        <v>-126591320626</v>
      </c>
      <c r="I23" s="38"/>
      <c r="J23" s="55">
        <f t="shared" si="1"/>
        <v>30397307992</v>
      </c>
      <c r="K23" s="37"/>
      <c r="L23" s="36">
        <v>19388677</v>
      </c>
      <c r="M23" s="37"/>
      <c r="N23" s="36">
        <v>156988628618</v>
      </c>
      <c r="O23" s="37"/>
      <c r="P23" s="36">
        <v>-138721285588</v>
      </c>
      <c r="Q23" s="37"/>
      <c r="R23" s="36">
        <f t="shared" si="0"/>
        <v>18267343030</v>
      </c>
      <c r="T23" s="56"/>
      <c r="U23" s="59"/>
      <c r="V23" s="59"/>
      <c r="W23" s="56"/>
      <c r="X23" s="56"/>
    </row>
    <row r="24" spans="2:24" ht="24.75">
      <c r="B24" s="60" t="s">
        <v>144</v>
      </c>
      <c r="C24" s="54"/>
      <c r="D24" s="36">
        <v>9000000</v>
      </c>
      <c r="E24" s="37"/>
      <c r="F24" s="36">
        <v>415264995000</v>
      </c>
      <c r="G24" s="37"/>
      <c r="H24" s="36">
        <v>-289623777207</v>
      </c>
      <c r="I24" s="38"/>
      <c r="J24" s="55">
        <f t="shared" si="1"/>
        <v>125641217793</v>
      </c>
      <c r="K24" s="37"/>
      <c r="L24" s="36">
        <v>9000000</v>
      </c>
      <c r="M24" s="37"/>
      <c r="N24" s="36">
        <v>415264995000</v>
      </c>
      <c r="O24" s="37"/>
      <c r="P24" s="36">
        <v>-300913329133</v>
      </c>
      <c r="Q24" s="37"/>
      <c r="R24" s="36">
        <f t="shared" si="0"/>
        <v>114351665867</v>
      </c>
      <c r="T24" s="56"/>
      <c r="U24" s="59"/>
      <c r="V24" s="59"/>
      <c r="W24" s="56"/>
      <c r="X24" s="56"/>
    </row>
    <row r="25" spans="2:24" ht="24.75">
      <c r="B25" s="60" t="s">
        <v>179</v>
      </c>
      <c r="C25" s="54"/>
      <c r="D25" s="36">
        <v>22600000</v>
      </c>
      <c r="E25" s="37"/>
      <c r="F25" s="36">
        <v>269776383060</v>
      </c>
      <c r="G25" s="37"/>
      <c r="H25" s="36">
        <v>-175568333144</v>
      </c>
      <c r="I25" s="38"/>
      <c r="J25" s="55">
        <f t="shared" si="1"/>
        <v>94208049916</v>
      </c>
      <c r="K25" s="37"/>
      <c r="L25" s="36">
        <v>22600000</v>
      </c>
      <c r="M25" s="37"/>
      <c r="N25" s="36">
        <v>269776383060</v>
      </c>
      <c r="O25" s="37"/>
      <c r="P25" s="36">
        <v>-214386548290</v>
      </c>
      <c r="Q25" s="37"/>
      <c r="R25" s="36">
        <f t="shared" si="0"/>
        <v>55389834770</v>
      </c>
      <c r="T25" s="56"/>
      <c r="U25" s="59"/>
      <c r="V25" s="59"/>
      <c r="W25" s="56"/>
      <c r="X25" s="56"/>
    </row>
    <row r="26" spans="2:24" ht="24.75">
      <c r="B26" s="60" t="s">
        <v>143</v>
      </c>
      <c r="C26" s="54"/>
      <c r="D26" s="36">
        <v>15000000</v>
      </c>
      <c r="E26" s="37"/>
      <c r="F26" s="36">
        <v>214330320000</v>
      </c>
      <c r="G26" s="37"/>
      <c r="H26" s="36">
        <v>-135203874857</v>
      </c>
      <c r="I26" s="38"/>
      <c r="J26" s="55">
        <f t="shared" si="1"/>
        <v>79126445143</v>
      </c>
      <c r="K26" s="37"/>
      <c r="L26" s="36">
        <v>15000000</v>
      </c>
      <c r="M26" s="37"/>
      <c r="N26" s="36">
        <v>214330320000</v>
      </c>
      <c r="O26" s="37"/>
      <c r="P26" s="36">
        <v>-94869328184</v>
      </c>
      <c r="Q26" s="37"/>
      <c r="R26" s="36">
        <f t="shared" si="0"/>
        <v>119460991816</v>
      </c>
      <c r="T26" s="56"/>
      <c r="U26" s="59"/>
      <c r="V26" s="59"/>
      <c r="W26" s="56"/>
      <c r="X26" s="56"/>
    </row>
    <row r="27" spans="2:24" ht="24.75">
      <c r="B27" s="60" t="s">
        <v>262</v>
      </c>
      <c r="C27" s="54"/>
      <c r="D27" s="36">
        <v>100000</v>
      </c>
      <c r="E27" s="37"/>
      <c r="F27" s="36">
        <v>7509499360</v>
      </c>
      <c r="G27" s="37"/>
      <c r="H27" s="36">
        <v>-8696171683</v>
      </c>
      <c r="I27" s="38"/>
      <c r="J27" s="55">
        <f t="shared" si="1"/>
        <v>-1186672323</v>
      </c>
      <c r="K27" s="37"/>
      <c r="L27" s="36">
        <v>100000</v>
      </c>
      <c r="M27" s="37"/>
      <c r="N27" s="36">
        <v>7509499360</v>
      </c>
      <c r="O27" s="37"/>
      <c r="P27" s="36">
        <v>-8696171683</v>
      </c>
      <c r="Q27" s="37"/>
      <c r="R27" s="36">
        <f t="shared" si="0"/>
        <v>-1186672323</v>
      </c>
      <c r="T27" s="56"/>
      <c r="U27" s="59"/>
      <c r="V27" s="59"/>
      <c r="W27" s="56"/>
      <c r="X27" s="56"/>
    </row>
    <row r="28" spans="2:24" ht="24.75">
      <c r="B28" s="60" t="s">
        <v>268</v>
      </c>
      <c r="C28" s="54"/>
      <c r="D28" s="36">
        <v>200000</v>
      </c>
      <c r="E28" s="37"/>
      <c r="F28" s="36">
        <v>3242738360</v>
      </c>
      <c r="G28" s="37"/>
      <c r="H28" s="36">
        <v>-3238767791</v>
      </c>
      <c r="I28" s="38"/>
      <c r="J28" s="55">
        <f t="shared" si="1"/>
        <v>3970569</v>
      </c>
      <c r="K28" s="37"/>
      <c r="L28" s="36">
        <v>200000</v>
      </c>
      <c r="M28" s="37"/>
      <c r="N28" s="36">
        <v>3242738360</v>
      </c>
      <c r="O28" s="37"/>
      <c r="P28" s="36">
        <v>-3238767791</v>
      </c>
      <c r="Q28" s="37"/>
      <c r="R28" s="36">
        <f t="shared" si="0"/>
        <v>3970569</v>
      </c>
      <c r="T28" s="56"/>
      <c r="U28" s="59"/>
      <c r="V28" s="59"/>
      <c r="W28" s="56"/>
      <c r="X28" s="56"/>
    </row>
    <row r="29" spans="2:24" ht="24.75">
      <c r="B29" s="60" t="s">
        <v>272</v>
      </c>
      <c r="C29" s="54"/>
      <c r="D29" s="36">
        <v>1163247</v>
      </c>
      <c r="E29" s="37"/>
      <c r="F29" s="36">
        <v>110912372625</v>
      </c>
      <c r="G29" s="37"/>
      <c r="H29" s="36">
        <v>-101563547960</v>
      </c>
      <c r="I29" s="38"/>
      <c r="J29" s="55">
        <f t="shared" si="1"/>
        <v>9348824665</v>
      </c>
      <c r="K29" s="37"/>
      <c r="L29" s="36">
        <v>1163247</v>
      </c>
      <c r="M29" s="37"/>
      <c r="N29" s="36">
        <v>110912372625</v>
      </c>
      <c r="O29" s="37"/>
      <c r="P29" s="36">
        <v>-101563547960</v>
      </c>
      <c r="Q29" s="37"/>
      <c r="R29" s="36">
        <f t="shared" si="0"/>
        <v>9348824665</v>
      </c>
      <c r="T29" s="56"/>
      <c r="U29" s="59"/>
      <c r="V29" s="59"/>
      <c r="W29" s="56"/>
      <c r="X29" s="56"/>
    </row>
    <row r="30" spans="2:24" ht="24.75">
      <c r="B30" s="60" t="s">
        <v>236</v>
      </c>
      <c r="C30" s="54"/>
      <c r="D30" s="36">
        <v>5000000</v>
      </c>
      <c r="E30" s="37"/>
      <c r="F30" s="36">
        <v>98185116500</v>
      </c>
      <c r="G30" s="37"/>
      <c r="H30" s="36">
        <v>-99196122381</v>
      </c>
      <c r="I30" s="38"/>
      <c r="J30" s="55">
        <f t="shared" si="1"/>
        <v>-1011005881</v>
      </c>
      <c r="K30" s="37"/>
      <c r="L30" s="36">
        <v>5000000</v>
      </c>
      <c r="M30" s="37"/>
      <c r="N30" s="36">
        <v>98185116500</v>
      </c>
      <c r="O30" s="37"/>
      <c r="P30" s="36">
        <v>-99196122381</v>
      </c>
      <c r="Q30" s="37"/>
      <c r="R30" s="36">
        <f t="shared" si="0"/>
        <v>-1011005881</v>
      </c>
      <c r="T30" s="56"/>
      <c r="U30" s="59"/>
      <c r="V30" s="59"/>
      <c r="W30" s="56"/>
      <c r="X30" s="56"/>
    </row>
    <row r="31" spans="2:24" ht="24.75">
      <c r="B31" s="60" t="s">
        <v>237</v>
      </c>
      <c r="C31" s="54"/>
      <c r="D31" s="36">
        <v>55000000</v>
      </c>
      <c r="E31" s="37"/>
      <c r="F31" s="36">
        <v>95833436600</v>
      </c>
      <c r="G31" s="37"/>
      <c r="H31" s="36">
        <v>-97902609431</v>
      </c>
      <c r="I31" s="38"/>
      <c r="J31" s="55">
        <f t="shared" si="1"/>
        <v>-2069172831</v>
      </c>
      <c r="K31" s="37"/>
      <c r="L31" s="36">
        <v>55000000</v>
      </c>
      <c r="M31" s="37"/>
      <c r="N31" s="36">
        <v>95833436600</v>
      </c>
      <c r="O31" s="37"/>
      <c r="P31" s="36">
        <v>-97902609431</v>
      </c>
      <c r="Q31" s="37"/>
      <c r="R31" s="36">
        <f t="shared" si="0"/>
        <v>-2069172831</v>
      </c>
      <c r="T31" s="56"/>
      <c r="U31" s="59"/>
      <c r="V31" s="59"/>
      <c r="W31" s="56"/>
      <c r="X31" s="56"/>
    </row>
    <row r="32" spans="2:24" ht="24.75">
      <c r="B32" s="60" t="s">
        <v>238</v>
      </c>
      <c r="C32" s="54"/>
      <c r="D32" s="36">
        <v>6000000</v>
      </c>
      <c r="E32" s="37"/>
      <c r="F32" s="36">
        <v>89721053400</v>
      </c>
      <c r="G32" s="37"/>
      <c r="H32" s="36">
        <v>-96886552008</v>
      </c>
      <c r="I32" s="38"/>
      <c r="J32" s="55">
        <f t="shared" si="1"/>
        <v>-7165498608</v>
      </c>
      <c r="K32" s="37"/>
      <c r="L32" s="36">
        <v>6000000</v>
      </c>
      <c r="M32" s="37"/>
      <c r="N32" s="36">
        <v>89721053400</v>
      </c>
      <c r="O32" s="37"/>
      <c r="P32" s="36">
        <v>-96886552008</v>
      </c>
      <c r="Q32" s="37"/>
      <c r="R32" s="36">
        <f t="shared" si="0"/>
        <v>-7165498608</v>
      </c>
      <c r="T32" s="56"/>
      <c r="U32" s="59"/>
      <c r="V32" s="59"/>
      <c r="W32" s="56"/>
      <c r="X32" s="56"/>
    </row>
    <row r="33" spans="2:24" ht="24.75">
      <c r="B33" s="60" t="s">
        <v>255</v>
      </c>
      <c r="C33" s="54"/>
      <c r="D33" s="36">
        <v>800000</v>
      </c>
      <c r="E33" s="37"/>
      <c r="F33" s="36">
        <v>8041356080</v>
      </c>
      <c r="G33" s="37"/>
      <c r="H33" s="36">
        <v>-7623778963</v>
      </c>
      <c r="I33" s="38"/>
      <c r="J33" s="55">
        <f t="shared" si="1"/>
        <v>417577117</v>
      </c>
      <c r="K33" s="37"/>
      <c r="L33" s="36">
        <v>800000</v>
      </c>
      <c r="M33" s="37"/>
      <c r="N33" s="36">
        <v>8041356080</v>
      </c>
      <c r="O33" s="37"/>
      <c r="P33" s="36">
        <v>-7623778963</v>
      </c>
      <c r="Q33" s="37"/>
      <c r="R33" s="36">
        <f t="shared" si="0"/>
        <v>417577117</v>
      </c>
      <c r="T33" s="56"/>
      <c r="U33" s="59"/>
      <c r="V33" s="59"/>
      <c r="W33" s="56"/>
      <c r="X33" s="56"/>
    </row>
    <row r="34" spans="2:24" ht="24.75">
      <c r="B34" s="60" t="s">
        <v>240</v>
      </c>
      <c r="C34" s="54"/>
      <c r="D34" s="36">
        <v>400000</v>
      </c>
      <c r="E34" s="37"/>
      <c r="F34" s="36">
        <v>2096468056</v>
      </c>
      <c r="G34" s="37"/>
      <c r="H34" s="36">
        <v>-2117181938</v>
      </c>
      <c r="I34" s="38"/>
      <c r="J34" s="55">
        <f t="shared" si="1"/>
        <v>-20713882</v>
      </c>
      <c r="K34" s="37"/>
      <c r="L34" s="36">
        <v>400000</v>
      </c>
      <c r="M34" s="37"/>
      <c r="N34" s="36">
        <v>2096468056</v>
      </c>
      <c r="O34" s="37"/>
      <c r="P34" s="36">
        <v>-2117181938</v>
      </c>
      <c r="Q34" s="37"/>
      <c r="R34" s="36">
        <f t="shared" si="0"/>
        <v>-20713882</v>
      </c>
      <c r="T34" s="56"/>
      <c r="U34" s="59"/>
      <c r="V34" s="59"/>
      <c r="W34" s="56"/>
      <c r="X34" s="56"/>
    </row>
    <row r="35" spans="2:24" ht="24.75">
      <c r="B35" s="60" t="s">
        <v>256</v>
      </c>
      <c r="C35" s="54"/>
      <c r="D35" s="36">
        <v>294080</v>
      </c>
      <c r="E35" s="37"/>
      <c r="F35" s="36">
        <v>32527699715</v>
      </c>
      <c r="G35" s="37"/>
      <c r="H35" s="36">
        <v>-28817684518</v>
      </c>
      <c r="I35" s="38"/>
      <c r="J35" s="55">
        <f t="shared" si="1"/>
        <v>3710015197</v>
      </c>
      <c r="K35" s="37"/>
      <c r="L35" s="36">
        <v>294080</v>
      </c>
      <c r="M35" s="37"/>
      <c r="N35" s="36">
        <v>32527699715</v>
      </c>
      <c r="O35" s="37"/>
      <c r="P35" s="36">
        <v>-28817684518</v>
      </c>
      <c r="Q35" s="37"/>
      <c r="R35" s="36">
        <f t="shared" si="0"/>
        <v>3710015197</v>
      </c>
      <c r="T35" s="56"/>
      <c r="U35" s="59"/>
      <c r="V35" s="59"/>
      <c r="W35" s="56"/>
      <c r="X35" s="56"/>
    </row>
    <row r="36" spans="2:24" ht="24.75">
      <c r="B36" s="60" t="s">
        <v>183</v>
      </c>
      <c r="C36" s="54"/>
      <c r="D36" s="36">
        <v>8000000</v>
      </c>
      <c r="E36" s="37"/>
      <c r="F36" s="36">
        <v>257593292000</v>
      </c>
      <c r="G36" s="37"/>
      <c r="H36" s="36">
        <v>-212799705386</v>
      </c>
      <c r="I36" s="38"/>
      <c r="J36" s="55">
        <f t="shared" si="1"/>
        <v>44793586614</v>
      </c>
      <c r="K36" s="37"/>
      <c r="L36" s="36">
        <v>8000000</v>
      </c>
      <c r="M36" s="37"/>
      <c r="N36" s="36">
        <v>257593292000</v>
      </c>
      <c r="O36" s="37"/>
      <c r="P36" s="36">
        <v>-182079026186</v>
      </c>
      <c r="Q36" s="37"/>
      <c r="R36" s="36">
        <f t="shared" si="0"/>
        <v>75514265814</v>
      </c>
      <c r="T36" s="56"/>
      <c r="U36" s="59"/>
      <c r="V36" s="59"/>
      <c r="W36" s="56"/>
      <c r="X36" s="56"/>
    </row>
    <row r="37" spans="2:24" ht="24.75">
      <c r="B37" s="60" t="s">
        <v>115</v>
      </c>
      <c r="C37" s="54"/>
      <c r="D37" s="36">
        <v>156000000</v>
      </c>
      <c r="E37" s="37"/>
      <c r="F37" s="36">
        <v>561283479120</v>
      </c>
      <c r="G37" s="37"/>
      <c r="H37" s="36">
        <v>-376555066227</v>
      </c>
      <c r="I37" s="38"/>
      <c r="J37" s="55">
        <f t="shared" si="1"/>
        <v>184728412893</v>
      </c>
      <c r="K37" s="37"/>
      <c r="L37" s="36">
        <v>156000000</v>
      </c>
      <c r="M37" s="37"/>
      <c r="N37" s="36">
        <v>561283479120</v>
      </c>
      <c r="O37" s="37"/>
      <c r="P37" s="36">
        <v>-334701971789</v>
      </c>
      <c r="Q37" s="37"/>
      <c r="R37" s="36">
        <f t="shared" si="0"/>
        <v>226581507331</v>
      </c>
      <c r="T37" s="56"/>
      <c r="U37" s="59"/>
      <c r="V37" s="59"/>
      <c r="W37" s="56"/>
      <c r="X37" s="56"/>
    </row>
    <row r="38" spans="2:24" ht="24.75">
      <c r="B38" s="60" t="s">
        <v>116</v>
      </c>
      <c r="C38" s="54"/>
      <c r="D38" s="36">
        <v>115240523</v>
      </c>
      <c r="E38" s="37"/>
      <c r="F38" s="36">
        <v>1869617819930</v>
      </c>
      <c r="G38" s="37"/>
      <c r="H38" s="36">
        <v>-1106484931325</v>
      </c>
      <c r="I38" s="38"/>
      <c r="J38" s="55">
        <f t="shared" si="1"/>
        <v>763132888605</v>
      </c>
      <c r="K38" s="37"/>
      <c r="L38" s="36">
        <v>115240523</v>
      </c>
      <c r="M38" s="37"/>
      <c r="N38" s="36">
        <v>1869617819930</v>
      </c>
      <c r="O38" s="37"/>
      <c r="P38" s="36">
        <v>-732348751382</v>
      </c>
      <c r="Q38" s="37"/>
      <c r="R38" s="36">
        <f t="shared" si="0"/>
        <v>1137269068548</v>
      </c>
      <c r="T38" s="56"/>
      <c r="U38" s="59"/>
      <c r="V38" s="59"/>
      <c r="W38" s="56"/>
      <c r="X38" s="56"/>
    </row>
    <row r="39" spans="2:24" ht="24.75">
      <c r="B39" s="60" t="s">
        <v>242</v>
      </c>
      <c r="C39" s="54"/>
      <c r="D39" s="36">
        <v>400000</v>
      </c>
      <c r="E39" s="37"/>
      <c r="F39" s="36">
        <v>4647792680</v>
      </c>
      <c r="G39" s="37"/>
      <c r="H39" s="36">
        <v>-4006291844</v>
      </c>
      <c r="I39" s="38"/>
      <c r="J39" s="55">
        <f t="shared" si="1"/>
        <v>641500836</v>
      </c>
      <c r="K39" s="37"/>
      <c r="L39" s="36">
        <v>400000</v>
      </c>
      <c r="M39" s="37"/>
      <c r="N39" s="36">
        <v>4647792680</v>
      </c>
      <c r="O39" s="37"/>
      <c r="P39" s="36">
        <v>-4006291844</v>
      </c>
      <c r="Q39" s="37"/>
      <c r="R39" s="36">
        <f t="shared" si="0"/>
        <v>641500836</v>
      </c>
      <c r="T39" s="56"/>
      <c r="U39" s="59"/>
      <c r="V39" s="59"/>
      <c r="W39" s="56"/>
      <c r="X39" s="56"/>
    </row>
    <row r="40" spans="2:24" ht="24.75">
      <c r="B40" s="60" t="s">
        <v>243</v>
      </c>
      <c r="C40" s="54"/>
      <c r="D40" s="36">
        <v>800000</v>
      </c>
      <c r="E40" s="37"/>
      <c r="F40" s="36">
        <v>7541252000</v>
      </c>
      <c r="G40" s="37"/>
      <c r="H40" s="36">
        <v>-7114725354</v>
      </c>
      <c r="I40" s="38"/>
      <c r="J40" s="55">
        <f t="shared" si="1"/>
        <v>426526646</v>
      </c>
      <c r="K40" s="37"/>
      <c r="L40" s="36">
        <v>800000</v>
      </c>
      <c r="M40" s="37"/>
      <c r="N40" s="36">
        <v>7541252000</v>
      </c>
      <c r="O40" s="37"/>
      <c r="P40" s="36">
        <v>-7114725354</v>
      </c>
      <c r="Q40" s="37"/>
      <c r="R40" s="36">
        <f t="shared" si="0"/>
        <v>426526646</v>
      </c>
      <c r="T40" s="56"/>
      <c r="U40" s="59"/>
      <c r="V40" s="59"/>
      <c r="W40" s="56"/>
      <c r="X40" s="56"/>
    </row>
    <row r="41" spans="2:24" ht="24.75">
      <c r="B41" s="60" t="s">
        <v>244</v>
      </c>
      <c r="C41" s="54"/>
      <c r="D41" s="36">
        <v>35000000</v>
      </c>
      <c r="E41" s="37"/>
      <c r="F41" s="36">
        <v>267416765000</v>
      </c>
      <c r="G41" s="37"/>
      <c r="H41" s="36">
        <v>-261663543313</v>
      </c>
      <c r="I41" s="38"/>
      <c r="J41" s="55">
        <f t="shared" si="1"/>
        <v>5753221687</v>
      </c>
      <c r="K41" s="37"/>
      <c r="L41" s="36">
        <v>35000000</v>
      </c>
      <c r="M41" s="37"/>
      <c r="N41" s="36">
        <v>267416765000</v>
      </c>
      <c r="O41" s="37"/>
      <c r="P41" s="36">
        <v>-261663543313</v>
      </c>
      <c r="Q41" s="37"/>
      <c r="R41" s="36">
        <f t="shared" si="0"/>
        <v>5753221687</v>
      </c>
      <c r="T41" s="56"/>
      <c r="U41" s="59"/>
      <c r="V41" s="59"/>
      <c r="W41" s="56"/>
      <c r="X41" s="56"/>
    </row>
    <row r="42" spans="2:24" ht="24.75">
      <c r="B42" s="60" t="s">
        <v>191</v>
      </c>
      <c r="C42" s="54"/>
      <c r="D42" s="36">
        <v>1100000</v>
      </c>
      <c r="E42" s="37"/>
      <c r="F42" s="36">
        <v>143968454300</v>
      </c>
      <c r="G42" s="37"/>
      <c r="H42" s="36">
        <v>-129608653882</v>
      </c>
      <c r="I42" s="38"/>
      <c r="J42" s="55">
        <f t="shared" si="1"/>
        <v>14359800418</v>
      </c>
      <c r="K42" s="37"/>
      <c r="L42" s="36">
        <v>1100000</v>
      </c>
      <c r="M42" s="37"/>
      <c r="N42" s="36">
        <v>143968454300</v>
      </c>
      <c r="O42" s="37"/>
      <c r="P42" s="36">
        <v>-128918823740</v>
      </c>
      <c r="Q42" s="37"/>
      <c r="R42" s="36">
        <f t="shared" si="0"/>
        <v>15049630560</v>
      </c>
      <c r="T42" s="56"/>
      <c r="U42" s="59"/>
      <c r="V42" s="59"/>
      <c r="W42" s="56"/>
      <c r="X42" s="56"/>
    </row>
    <row r="43" spans="2:24" ht="24.75">
      <c r="B43" s="60" t="s">
        <v>117</v>
      </c>
      <c r="C43" s="54"/>
      <c r="D43" s="36">
        <v>74000000</v>
      </c>
      <c r="E43" s="37"/>
      <c r="F43" s="36">
        <v>376685537400</v>
      </c>
      <c r="G43" s="37"/>
      <c r="H43" s="36">
        <v>-253793745430</v>
      </c>
      <c r="I43" s="38"/>
      <c r="J43" s="55">
        <f t="shared" si="1"/>
        <v>122891791970</v>
      </c>
      <c r="K43" s="37"/>
      <c r="L43" s="36">
        <v>74000000</v>
      </c>
      <c r="M43" s="37"/>
      <c r="N43" s="36">
        <v>376685537400</v>
      </c>
      <c r="O43" s="37"/>
      <c r="P43" s="36">
        <v>-289560823902</v>
      </c>
      <c r="Q43" s="37"/>
      <c r="R43" s="36">
        <f t="shared" si="0"/>
        <v>87124713498</v>
      </c>
      <c r="T43" s="56"/>
      <c r="U43" s="59"/>
      <c r="V43" s="59"/>
      <c r="W43" s="56"/>
      <c r="X43" s="56"/>
    </row>
    <row r="44" spans="2:24" ht="24.75">
      <c r="B44" s="60" t="s">
        <v>184</v>
      </c>
      <c r="C44" s="54"/>
      <c r="D44" s="36">
        <v>2670000</v>
      </c>
      <c r="E44" s="37"/>
      <c r="F44" s="36">
        <v>102397798785</v>
      </c>
      <c r="G44" s="37"/>
      <c r="H44" s="36">
        <v>-61990672934</v>
      </c>
      <c r="I44" s="38"/>
      <c r="J44" s="55">
        <f t="shared" si="1"/>
        <v>40407125851</v>
      </c>
      <c r="K44" s="37"/>
      <c r="L44" s="36">
        <v>2670000</v>
      </c>
      <c r="M44" s="37"/>
      <c r="N44" s="36">
        <v>102397798785</v>
      </c>
      <c r="O44" s="37"/>
      <c r="P44" s="36">
        <v>-59260938164</v>
      </c>
      <c r="Q44" s="37"/>
      <c r="R44" s="36">
        <f t="shared" si="0"/>
        <v>43136860621</v>
      </c>
      <c r="T44" s="56"/>
      <c r="U44" s="59"/>
      <c r="V44" s="59"/>
      <c r="W44" s="56"/>
      <c r="X44" s="56"/>
    </row>
    <row r="45" spans="2:24" ht="24.75">
      <c r="B45" s="60" t="s">
        <v>188</v>
      </c>
      <c r="C45" s="54"/>
      <c r="D45" s="36">
        <v>5900000</v>
      </c>
      <c r="E45" s="37"/>
      <c r="F45" s="36">
        <v>156605012750</v>
      </c>
      <c r="G45" s="37"/>
      <c r="H45" s="36">
        <v>-150065590842</v>
      </c>
      <c r="I45" s="38"/>
      <c r="J45" s="55">
        <f t="shared" si="1"/>
        <v>6539421908</v>
      </c>
      <c r="K45" s="37"/>
      <c r="L45" s="36">
        <v>5900000</v>
      </c>
      <c r="M45" s="37"/>
      <c r="N45" s="36">
        <v>156605012750</v>
      </c>
      <c r="O45" s="37"/>
      <c r="P45" s="36">
        <v>-150065590842</v>
      </c>
      <c r="Q45" s="37"/>
      <c r="R45" s="36">
        <f t="shared" si="0"/>
        <v>6539421908</v>
      </c>
      <c r="T45" s="56"/>
      <c r="U45" s="59"/>
      <c r="V45" s="59"/>
      <c r="W45" s="56"/>
      <c r="X45" s="56"/>
    </row>
    <row r="46" spans="2:24" ht="24.75">
      <c r="B46" s="60" t="s">
        <v>257</v>
      </c>
      <c r="C46" s="54"/>
      <c r="D46" s="36">
        <v>4300000</v>
      </c>
      <c r="E46" s="37"/>
      <c r="F46" s="36">
        <v>259205730750</v>
      </c>
      <c r="G46" s="37"/>
      <c r="H46" s="36">
        <v>-255954849228</v>
      </c>
      <c r="I46" s="38"/>
      <c r="J46" s="55">
        <f t="shared" si="1"/>
        <v>3250881522</v>
      </c>
      <c r="K46" s="37"/>
      <c r="L46" s="36">
        <v>4300000</v>
      </c>
      <c r="M46" s="37"/>
      <c r="N46" s="36">
        <v>259205730750</v>
      </c>
      <c r="O46" s="37"/>
      <c r="P46" s="36">
        <v>-255954849228</v>
      </c>
      <c r="Q46" s="37"/>
      <c r="R46" s="36">
        <f t="shared" si="0"/>
        <v>3250881522</v>
      </c>
      <c r="T46" s="56"/>
      <c r="U46" s="59"/>
      <c r="V46" s="59"/>
      <c r="W46" s="56"/>
      <c r="X46" s="56"/>
    </row>
    <row r="47" spans="2:24" ht="24.75">
      <c r="B47" s="60" t="s">
        <v>246</v>
      </c>
      <c r="C47" s="54"/>
      <c r="D47" s="36">
        <v>400000</v>
      </c>
      <c r="E47" s="37"/>
      <c r="F47" s="36">
        <v>1522539088</v>
      </c>
      <c r="G47" s="37"/>
      <c r="H47" s="36">
        <v>-1537582337</v>
      </c>
      <c r="I47" s="38"/>
      <c r="J47" s="55">
        <f t="shared" si="1"/>
        <v>-15043249</v>
      </c>
      <c r="K47" s="37"/>
      <c r="L47" s="36">
        <v>400000</v>
      </c>
      <c r="M47" s="37"/>
      <c r="N47" s="36">
        <v>1522539088</v>
      </c>
      <c r="O47" s="37"/>
      <c r="P47" s="36">
        <v>-1537582337</v>
      </c>
      <c r="Q47" s="37"/>
      <c r="R47" s="36">
        <f t="shared" si="0"/>
        <v>-15043249</v>
      </c>
      <c r="T47" s="56"/>
      <c r="U47" s="59"/>
      <c r="V47" s="59"/>
      <c r="W47" s="56"/>
      <c r="X47" s="56"/>
    </row>
    <row r="48" spans="2:24" ht="24.75">
      <c r="B48" s="60" t="s">
        <v>248</v>
      </c>
      <c r="C48" s="54"/>
      <c r="D48" s="36">
        <v>200000</v>
      </c>
      <c r="E48" s="37"/>
      <c r="F48" s="36">
        <v>5804779500</v>
      </c>
      <c r="G48" s="37"/>
      <c r="H48" s="36">
        <v>-5323123312</v>
      </c>
      <c r="I48" s="38"/>
      <c r="J48" s="55">
        <f t="shared" si="1"/>
        <v>481656188</v>
      </c>
      <c r="K48" s="37"/>
      <c r="L48" s="36">
        <v>200000</v>
      </c>
      <c r="M48" s="37"/>
      <c r="N48" s="36">
        <v>5804779500</v>
      </c>
      <c r="O48" s="37"/>
      <c r="P48" s="36">
        <v>-5323123312</v>
      </c>
      <c r="Q48" s="37"/>
      <c r="R48" s="36">
        <f t="shared" si="0"/>
        <v>481656188</v>
      </c>
      <c r="T48" s="56"/>
      <c r="U48" s="59"/>
      <c r="V48" s="59"/>
      <c r="W48" s="56"/>
      <c r="X48" s="56"/>
    </row>
    <row r="49" spans="2:24" ht="24.75">
      <c r="B49" s="60" t="s">
        <v>249</v>
      </c>
      <c r="C49" s="54"/>
      <c r="D49" s="36">
        <v>10900000</v>
      </c>
      <c r="E49" s="37"/>
      <c r="F49" s="36">
        <v>290835329270</v>
      </c>
      <c r="G49" s="37"/>
      <c r="H49" s="36">
        <v>-294925833326</v>
      </c>
      <c r="I49" s="38"/>
      <c r="J49" s="55">
        <f t="shared" si="1"/>
        <v>-4090504056</v>
      </c>
      <c r="K49" s="37"/>
      <c r="L49" s="36">
        <v>10900000</v>
      </c>
      <c r="M49" s="37"/>
      <c r="N49" s="36">
        <v>290835329270</v>
      </c>
      <c r="O49" s="37"/>
      <c r="P49" s="36">
        <v>-294925833326</v>
      </c>
      <c r="Q49" s="37"/>
      <c r="R49" s="36">
        <f t="shared" si="0"/>
        <v>-4090504056</v>
      </c>
      <c r="T49" s="56"/>
      <c r="U49" s="59"/>
      <c r="V49" s="59"/>
      <c r="W49" s="56"/>
      <c r="X49" s="56"/>
    </row>
    <row r="50" spans="2:24" ht="24.75">
      <c r="B50" s="60" t="s">
        <v>258</v>
      </c>
      <c r="C50" s="54"/>
      <c r="D50" s="36">
        <v>70000000</v>
      </c>
      <c r="E50" s="37"/>
      <c r="F50" s="36">
        <v>357713335000</v>
      </c>
      <c r="G50" s="37"/>
      <c r="H50" s="36">
        <v>-343209182665</v>
      </c>
      <c r="I50" s="38"/>
      <c r="J50" s="55">
        <f t="shared" si="1"/>
        <v>14504152335</v>
      </c>
      <c r="K50" s="37"/>
      <c r="L50" s="36">
        <v>70000000</v>
      </c>
      <c r="M50" s="37"/>
      <c r="N50" s="36">
        <v>357713335000</v>
      </c>
      <c r="O50" s="37"/>
      <c r="P50" s="36">
        <v>-343209182665</v>
      </c>
      <c r="Q50" s="37"/>
      <c r="R50" s="36">
        <f t="shared" si="0"/>
        <v>14504152335</v>
      </c>
      <c r="T50" s="56"/>
      <c r="U50" s="59"/>
      <c r="V50" s="59"/>
      <c r="W50" s="56"/>
      <c r="X50" s="56"/>
    </row>
    <row r="51" spans="2:24" ht="24.75">
      <c r="B51" s="60" t="s">
        <v>247</v>
      </c>
      <c r="C51" s="54"/>
      <c r="D51" s="36">
        <v>600000</v>
      </c>
      <c r="E51" s="37"/>
      <c r="F51" s="36">
        <v>9680586120</v>
      </c>
      <c r="G51" s="37"/>
      <c r="H51" s="36">
        <v>-9432710783</v>
      </c>
      <c r="I51" s="38"/>
      <c r="J51" s="55">
        <f t="shared" si="1"/>
        <v>247875337</v>
      </c>
      <c r="K51" s="37"/>
      <c r="L51" s="36">
        <v>600000</v>
      </c>
      <c r="M51" s="37"/>
      <c r="N51" s="36">
        <v>9680586120</v>
      </c>
      <c r="O51" s="37"/>
      <c r="P51" s="36">
        <v>-9432710783</v>
      </c>
      <c r="Q51" s="37"/>
      <c r="R51" s="36">
        <f t="shared" si="0"/>
        <v>247875337</v>
      </c>
      <c r="T51" s="56"/>
      <c r="U51" s="59"/>
      <c r="V51" s="59"/>
      <c r="W51" s="56"/>
      <c r="X51" s="56"/>
    </row>
    <row r="52" spans="2:24" ht="24.75">
      <c r="B52" s="60" t="s">
        <v>245</v>
      </c>
      <c r="C52" s="54"/>
      <c r="D52" s="36">
        <v>20000000</v>
      </c>
      <c r="E52" s="37"/>
      <c r="F52" s="36">
        <v>84779548800</v>
      </c>
      <c r="G52" s="37"/>
      <c r="H52" s="36">
        <v>-88851846772</v>
      </c>
      <c r="I52" s="38"/>
      <c r="J52" s="55">
        <f t="shared" si="1"/>
        <v>-4072297972</v>
      </c>
      <c r="K52" s="37"/>
      <c r="L52" s="36">
        <v>20000000</v>
      </c>
      <c r="M52" s="37"/>
      <c r="N52" s="36">
        <v>84779548800</v>
      </c>
      <c r="O52" s="37"/>
      <c r="P52" s="36">
        <v>-88851846772</v>
      </c>
      <c r="Q52" s="37"/>
      <c r="R52" s="36">
        <f t="shared" si="0"/>
        <v>-4072297972</v>
      </c>
      <c r="T52" s="56"/>
      <c r="U52" s="59"/>
      <c r="V52" s="59"/>
      <c r="W52" s="56"/>
      <c r="X52" s="56"/>
    </row>
    <row r="53" spans="2:24" ht="24.75">
      <c r="B53" s="60" t="s">
        <v>264</v>
      </c>
      <c r="C53" s="54"/>
      <c r="D53" s="36">
        <v>32432695</v>
      </c>
      <c r="E53" s="37"/>
      <c r="F53" s="36">
        <v>205321097907</v>
      </c>
      <c r="G53" s="37"/>
      <c r="H53" s="36">
        <v>-181053031900</v>
      </c>
      <c r="I53" s="38"/>
      <c r="J53" s="55">
        <f t="shared" si="1"/>
        <v>24268066007</v>
      </c>
      <c r="K53" s="37"/>
      <c r="L53" s="36">
        <v>32432695</v>
      </c>
      <c r="M53" s="37"/>
      <c r="N53" s="36">
        <v>205321097907</v>
      </c>
      <c r="O53" s="37"/>
      <c r="P53" s="36">
        <v>-181053031900</v>
      </c>
      <c r="Q53" s="37"/>
      <c r="R53" s="36">
        <f t="shared" si="0"/>
        <v>24268066007</v>
      </c>
      <c r="T53" s="56"/>
      <c r="U53" s="59"/>
      <c r="V53" s="59"/>
      <c r="W53" s="56"/>
      <c r="X53" s="56"/>
    </row>
    <row r="54" spans="2:24" ht="24.75">
      <c r="B54" s="60" t="s">
        <v>185</v>
      </c>
      <c r="C54" s="54"/>
      <c r="D54" s="36">
        <v>360000</v>
      </c>
      <c r="E54" s="37"/>
      <c r="F54" s="36">
        <v>5961955068</v>
      </c>
      <c r="G54" s="37"/>
      <c r="H54" s="36">
        <v>-3504300733</v>
      </c>
      <c r="I54" s="38"/>
      <c r="J54" s="55">
        <f t="shared" si="1"/>
        <v>2457654335</v>
      </c>
      <c r="K54" s="37"/>
      <c r="L54" s="36">
        <v>360000</v>
      </c>
      <c r="M54" s="37"/>
      <c r="N54" s="36">
        <v>5961955068</v>
      </c>
      <c r="O54" s="37"/>
      <c r="P54" s="36">
        <v>-4793854839</v>
      </c>
      <c r="Q54" s="37"/>
      <c r="R54" s="36">
        <f t="shared" si="0"/>
        <v>1168100229</v>
      </c>
      <c r="T54" s="56"/>
      <c r="U54" s="59"/>
      <c r="V54" s="59"/>
      <c r="W54" s="56"/>
      <c r="X54" s="56"/>
    </row>
    <row r="55" spans="2:24" ht="24.75">
      <c r="B55" s="60" t="s">
        <v>114</v>
      </c>
      <c r="C55" s="54"/>
      <c r="D55" s="36">
        <v>25316489</v>
      </c>
      <c r="E55" s="37"/>
      <c r="F55" s="36">
        <v>194937350110</v>
      </c>
      <c r="G55" s="37"/>
      <c r="H55" s="36">
        <v>-163181669587</v>
      </c>
      <c r="I55" s="38"/>
      <c r="J55" s="55">
        <f t="shared" si="1"/>
        <v>31755680523</v>
      </c>
      <c r="K55" s="37"/>
      <c r="L55" s="36">
        <v>25316489</v>
      </c>
      <c r="M55" s="37"/>
      <c r="N55" s="36">
        <v>194937350110</v>
      </c>
      <c r="O55" s="37"/>
      <c r="P55" s="36">
        <v>-186213665910</v>
      </c>
      <c r="Q55" s="37"/>
      <c r="R55" s="36">
        <f t="shared" si="0"/>
        <v>8723684200</v>
      </c>
      <c r="T55" s="56"/>
      <c r="U55" s="59"/>
      <c r="V55" s="59"/>
      <c r="W55" s="56"/>
      <c r="X55" s="56"/>
    </row>
    <row r="56" spans="2:24" ht="24.75">
      <c r="B56" s="60" t="s">
        <v>193</v>
      </c>
      <c r="C56" s="54"/>
      <c r="D56" s="36">
        <v>12032060</v>
      </c>
      <c r="E56" s="37"/>
      <c r="F56" s="36">
        <v>137179709504</v>
      </c>
      <c r="G56" s="37"/>
      <c r="H56" s="36">
        <v>-89978446820</v>
      </c>
      <c r="I56" s="38"/>
      <c r="J56" s="55">
        <f t="shared" si="1"/>
        <v>47201262684</v>
      </c>
      <c r="K56" s="37"/>
      <c r="L56" s="36">
        <v>12032060</v>
      </c>
      <c r="M56" s="37"/>
      <c r="N56" s="36">
        <v>137179709504</v>
      </c>
      <c r="O56" s="37"/>
      <c r="P56" s="36">
        <v>-86570428050</v>
      </c>
      <c r="Q56" s="37"/>
      <c r="R56" s="36">
        <f t="shared" si="0"/>
        <v>50609281454</v>
      </c>
      <c r="T56" s="56"/>
      <c r="U56" s="59"/>
      <c r="V56" s="59"/>
      <c r="W56" s="56"/>
      <c r="X56" s="56"/>
    </row>
    <row r="57" spans="2:24" ht="24.75">
      <c r="B57" s="60" t="s">
        <v>207</v>
      </c>
      <c r="C57" s="54"/>
      <c r="D57" s="36">
        <v>1256499</v>
      </c>
      <c r="E57" s="37"/>
      <c r="F57" s="36">
        <v>8353467960</v>
      </c>
      <c r="G57" s="37"/>
      <c r="H57" s="36">
        <v>-7667735515</v>
      </c>
      <c r="I57" s="38"/>
      <c r="J57" s="55">
        <f t="shared" si="1"/>
        <v>685732445</v>
      </c>
      <c r="K57" s="37"/>
      <c r="L57" s="36">
        <v>1256499</v>
      </c>
      <c r="M57" s="37"/>
      <c r="N57" s="36">
        <v>8353467960</v>
      </c>
      <c r="O57" s="37"/>
      <c r="P57" s="36">
        <v>-8209364461</v>
      </c>
      <c r="Q57" s="37"/>
      <c r="R57" s="36">
        <f t="shared" si="0"/>
        <v>144103499</v>
      </c>
      <c r="T57" s="56"/>
      <c r="U57" s="59"/>
      <c r="V57" s="59"/>
      <c r="W57" s="56"/>
      <c r="X57" s="56"/>
    </row>
    <row r="58" spans="2:24" ht="24.75">
      <c r="B58" s="60" t="s">
        <v>189</v>
      </c>
      <c r="C58" s="54"/>
      <c r="D58" s="36">
        <v>1228500</v>
      </c>
      <c r="E58" s="37"/>
      <c r="F58" s="36">
        <v>10276201148</v>
      </c>
      <c r="G58" s="37"/>
      <c r="H58" s="36">
        <v>-9083776501</v>
      </c>
      <c r="I58" s="38"/>
      <c r="J58" s="55">
        <f t="shared" si="1"/>
        <v>1192424647</v>
      </c>
      <c r="K58" s="37"/>
      <c r="L58" s="36">
        <v>1228500</v>
      </c>
      <c r="M58" s="37"/>
      <c r="N58" s="36">
        <v>10276201148</v>
      </c>
      <c r="O58" s="37"/>
      <c r="P58" s="36">
        <v>-10537770102</v>
      </c>
      <c r="Q58" s="37"/>
      <c r="R58" s="36">
        <f t="shared" si="0"/>
        <v>-261568954</v>
      </c>
      <c r="T58" s="56"/>
      <c r="U58" s="59"/>
      <c r="V58" s="59"/>
      <c r="W58" s="56"/>
      <c r="X58" s="56"/>
    </row>
    <row r="59" spans="2:24" ht="24.75">
      <c r="B59" s="60" t="s">
        <v>187</v>
      </c>
      <c r="C59" s="54"/>
      <c r="D59" s="36">
        <v>2930</v>
      </c>
      <c r="E59" s="37"/>
      <c r="F59" s="36">
        <v>61353039860</v>
      </c>
      <c r="G59" s="37"/>
      <c r="H59" s="36">
        <v>-70891150316</v>
      </c>
      <c r="I59" s="38"/>
      <c r="J59" s="55">
        <f t="shared" si="1"/>
        <v>-9538110456</v>
      </c>
      <c r="K59" s="37"/>
      <c r="L59" s="36">
        <v>2930</v>
      </c>
      <c r="M59" s="37"/>
      <c r="N59" s="36">
        <v>61353039860</v>
      </c>
      <c r="O59" s="37"/>
      <c r="P59" s="36">
        <v>-70891150316</v>
      </c>
      <c r="Q59" s="37"/>
      <c r="R59" s="36">
        <f t="shared" si="0"/>
        <v>-9538110456</v>
      </c>
      <c r="T59" s="56"/>
      <c r="U59" s="59"/>
      <c r="V59" s="59"/>
      <c r="W59" s="56"/>
      <c r="X59" s="56"/>
    </row>
    <row r="60" spans="2:24" ht="24.75">
      <c r="B60" s="60" t="s">
        <v>253</v>
      </c>
      <c r="C60" s="54"/>
      <c r="D60" s="36">
        <v>20000000</v>
      </c>
      <c r="E60" s="37"/>
      <c r="F60" s="36">
        <v>375673422000</v>
      </c>
      <c r="G60" s="37"/>
      <c r="H60" s="36">
        <v>-366674259267</v>
      </c>
      <c r="I60" s="38"/>
      <c r="J60" s="55">
        <f t="shared" si="1"/>
        <v>8999162733</v>
      </c>
      <c r="K60" s="37"/>
      <c r="L60" s="36">
        <v>20000000</v>
      </c>
      <c r="M60" s="37"/>
      <c r="N60" s="36">
        <v>375673422000</v>
      </c>
      <c r="O60" s="37"/>
      <c r="P60" s="36">
        <v>-366674259267</v>
      </c>
      <c r="Q60" s="37"/>
      <c r="R60" s="36">
        <f t="shared" si="0"/>
        <v>8999162733</v>
      </c>
      <c r="T60" s="56"/>
      <c r="U60" s="59"/>
      <c r="V60" s="59"/>
      <c r="W60" s="56"/>
      <c r="X60" s="56"/>
    </row>
    <row r="61" spans="2:24" ht="24.75">
      <c r="B61" s="60" t="s">
        <v>228</v>
      </c>
      <c r="C61" s="54"/>
      <c r="D61" s="36">
        <v>27003902</v>
      </c>
      <c r="E61" s="37"/>
      <c r="F61" s="36">
        <v>140406648028</v>
      </c>
      <c r="G61" s="37"/>
      <c r="H61" s="36">
        <v>-125261410993</v>
      </c>
      <c r="I61" s="38"/>
      <c r="J61" s="55">
        <f t="shared" si="1"/>
        <v>15145237035</v>
      </c>
      <c r="K61" s="37"/>
      <c r="L61" s="36">
        <v>27003902</v>
      </c>
      <c r="M61" s="37"/>
      <c r="N61" s="36">
        <v>140406648028</v>
      </c>
      <c r="O61" s="37"/>
      <c r="P61" s="36">
        <v>-109057967860</v>
      </c>
      <c r="Q61" s="37"/>
      <c r="R61" s="36">
        <f t="shared" si="0"/>
        <v>31348680168</v>
      </c>
      <c r="T61" s="56"/>
      <c r="U61" s="59"/>
      <c r="V61" s="59"/>
      <c r="W61" s="56"/>
      <c r="X61" s="56"/>
    </row>
    <row r="62" spans="2:24" ht="24.75">
      <c r="B62" s="60" t="s">
        <v>267</v>
      </c>
      <c r="C62" s="54"/>
      <c r="D62" s="36">
        <v>750000</v>
      </c>
      <c r="E62" s="37"/>
      <c r="F62" s="36">
        <v>24223791375</v>
      </c>
      <c r="G62" s="37"/>
      <c r="H62" s="36">
        <v>-20682807358</v>
      </c>
      <c r="I62" s="38"/>
      <c r="J62" s="55">
        <f t="shared" si="1"/>
        <v>3540984017</v>
      </c>
      <c r="K62" s="37"/>
      <c r="L62" s="36">
        <v>750000</v>
      </c>
      <c r="M62" s="37"/>
      <c r="N62" s="36">
        <v>24223791375</v>
      </c>
      <c r="O62" s="37"/>
      <c r="P62" s="36">
        <v>-20682807358</v>
      </c>
      <c r="Q62" s="37"/>
      <c r="R62" s="36">
        <f t="shared" si="0"/>
        <v>3540984017</v>
      </c>
      <c r="T62" s="56"/>
      <c r="U62" s="59"/>
      <c r="V62" s="59"/>
      <c r="W62" s="56"/>
      <c r="X62" s="56"/>
    </row>
    <row r="63" spans="2:24" ht="24.75">
      <c r="B63" s="60" t="s">
        <v>254</v>
      </c>
      <c r="C63" s="54"/>
      <c r="D63" s="36">
        <v>870000</v>
      </c>
      <c r="E63" s="37"/>
      <c r="F63" s="36">
        <v>15754766925</v>
      </c>
      <c r="G63" s="37"/>
      <c r="H63" s="36">
        <v>-15274012736</v>
      </c>
      <c r="I63" s="38"/>
      <c r="J63" s="55">
        <f t="shared" si="1"/>
        <v>480754189</v>
      </c>
      <c r="K63" s="37"/>
      <c r="L63" s="36">
        <v>870000</v>
      </c>
      <c r="M63" s="37"/>
      <c r="N63" s="36">
        <v>15754766925</v>
      </c>
      <c r="O63" s="37"/>
      <c r="P63" s="36">
        <v>-15274012736</v>
      </c>
      <c r="Q63" s="37"/>
      <c r="R63" s="36">
        <f t="shared" si="0"/>
        <v>480754189</v>
      </c>
      <c r="T63" s="56"/>
      <c r="U63" s="59"/>
      <c r="V63" s="59"/>
      <c r="W63" s="56"/>
      <c r="X63" s="56"/>
    </row>
    <row r="64" spans="2:24" ht="40.5" customHeight="1" thickBot="1">
      <c r="B64" s="105" t="s">
        <v>48</v>
      </c>
      <c r="C64" s="84"/>
      <c r="D64" s="65">
        <f t="shared" ref="D64:I64" si="2">SUM(D8:D63)</f>
        <v>1679425040</v>
      </c>
      <c r="E64" s="65">
        <f t="shared" si="2"/>
        <v>0</v>
      </c>
      <c r="F64" s="65">
        <f t="shared" si="2"/>
        <v>10688095324828</v>
      </c>
      <c r="G64" s="65">
        <f t="shared" si="2"/>
        <v>0</v>
      </c>
      <c r="H64" s="65">
        <f>SUM(H8:H63)</f>
        <v>-8127926192058</v>
      </c>
      <c r="I64" s="65">
        <f t="shared" si="2"/>
        <v>0</v>
      </c>
      <c r="J64" s="65">
        <f>SUM(J8:J63)</f>
        <v>2560169132770</v>
      </c>
      <c r="K64" s="65">
        <f t="shared" ref="K64:Q64" si="3">SUM(K8:K63)</f>
        <v>0</v>
      </c>
      <c r="L64" s="65">
        <f t="shared" si="3"/>
        <v>1679425040</v>
      </c>
      <c r="M64" s="65">
        <f t="shared" si="3"/>
        <v>0</v>
      </c>
      <c r="N64" s="65">
        <f t="shared" si="3"/>
        <v>10688095324828</v>
      </c>
      <c r="O64" s="65">
        <f t="shared" si="3"/>
        <v>0</v>
      </c>
      <c r="P64" s="65">
        <f t="shared" si="3"/>
        <v>-7647916941285</v>
      </c>
      <c r="Q64" s="65">
        <f t="shared" si="3"/>
        <v>0</v>
      </c>
      <c r="R64" s="65">
        <f>SUM(R8:R63)</f>
        <v>3040178383543</v>
      </c>
      <c r="T64" s="99"/>
      <c r="V64" s="59"/>
      <c r="W64" s="56"/>
      <c r="X64" s="56"/>
    </row>
    <row r="65" spans="2:24" ht="40.5" customHeight="1" thickTop="1">
      <c r="B65" s="106"/>
      <c r="C65" s="106"/>
      <c r="D65" s="107"/>
      <c r="E65" s="106"/>
      <c r="F65" s="107"/>
      <c r="G65" s="106"/>
      <c r="H65" s="108"/>
      <c r="I65" s="108"/>
      <c r="J65" s="193"/>
      <c r="K65" s="108"/>
      <c r="L65" s="107"/>
      <c r="M65" s="108"/>
      <c r="N65" s="107"/>
      <c r="O65" s="108"/>
      <c r="P65" s="108"/>
      <c r="Q65" s="108"/>
      <c r="R65" s="109"/>
      <c r="T65" s="110"/>
      <c r="V65" s="59"/>
      <c r="W65" s="56"/>
      <c r="X65" s="56"/>
    </row>
    <row r="66" spans="2:24" ht="40.5" customHeight="1">
      <c r="B66" s="106"/>
      <c r="C66" s="106"/>
      <c r="D66" s="107"/>
      <c r="E66" s="107"/>
      <c r="F66" s="107"/>
      <c r="G66" s="111"/>
      <c r="H66" s="108"/>
      <c r="I66" s="108"/>
      <c r="J66" s="192"/>
      <c r="K66" s="108"/>
      <c r="L66" s="107"/>
      <c r="M66" s="113"/>
      <c r="N66" s="107"/>
      <c r="O66" s="108"/>
      <c r="P66" s="108"/>
      <c r="Q66" s="108"/>
      <c r="R66" s="112"/>
      <c r="T66" s="110"/>
      <c r="V66" s="59"/>
      <c r="W66" s="56"/>
      <c r="X66" s="56"/>
    </row>
    <row r="67" spans="2:24" ht="40.5" customHeight="1">
      <c r="B67" s="106"/>
      <c r="C67" s="106"/>
      <c r="D67" s="107"/>
      <c r="E67" s="106"/>
      <c r="F67" s="114"/>
      <c r="G67" s="115"/>
      <c r="H67" s="115"/>
      <c r="I67" s="115"/>
      <c r="J67" s="192"/>
      <c r="K67" s="115"/>
      <c r="L67" s="107"/>
      <c r="M67" s="115"/>
      <c r="N67" s="114"/>
      <c r="O67" s="115"/>
      <c r="P67" s="115"/>
      <c r="Q67" s="108"/>
      <c r="R67" s="112"/>
      <c r="T67" s="110"/>
      <c r="V67" s="59"/>
      <c r="W67" s="56"/>
      <c r="X67" s="56"/>
    </row>
    <row r="68" spans="2:24" ht="40.5" customHeight="1">
      <c r="B68" s="106"/>
      <c r="C68" s="106"/>
      <c r="D68" s="111"/>
      <c r="E68" s="106"/>
      <c r="F68" s="114"/>
      <c r="G68" s="106"/>
      <c r="H68" s="108"/>
      <c r="I68" s="108"/>
      <c r="J68" s="116"/>
      <c r="K68" s="108"/>
      <c r="L68" s="117"/>
      <c r="M68" s="108"/>
      <c r="N68" s="108"/>
      <c r="O68" s="108"/>
      <c r="P68" s="108"/>
      <c r="Q68" s="108"/>
      <c r="R68" s="116"/>
    </row>
    <row r="69" spans="2:24" s="106" customFormat="1" ht="20.25" customHeight="1">
      <c r="D69" s="111"/>
      <c r="F69" s="113"/>
      <c r="J69" s="118"/>
      <c r="L69" s="108"/>
      <c r="N69" s="108"/>
      <c r="P69" s="108"/>
      <c r="R69" s="111"/>
      <c r="S69" s="119"/>
    </row>
    <row r="70" spans="2:24" s="106" customFormat="1" ht="20.25" customHeight="1">
      <c r="B70" s="57"/>
      <c r="C70" s="57"/>
      <c r="D70" s="59"/>
      <c r="E70" s="57"/>
      <c r="F70" s="120"/>
      <c r="G70" s="57"/>
      <c r="H70" s="57"/>
      <c r="I70" s="57"/>
      <c r="J70" s="118"/>
      <c r="K70" s="57"/>
      <c r="L70" s="56"/>
      <c r="M70" s="57"/>
      <c r="N70" s="56"/>
      <c r="O70" s="57"/>
      <c r="P70" s="57"/>
      <c r="Q70" s="57"/>
      <c r="R70" s="59"/>
      <c r="S70" s="119"/>
    </row>
    <row r="71" spans="2:24" s="106" customFormat="1" ht="20.25" customHeight="1">
      <c r="B71" s="57"/>
      <c r="C71" s="57"/>
      <c r="D71" s="56"/>
      <c r="E71" s="57"/>
      <c r="F71" s="120"/>
      <c r="G71" s="57"/>
      <c r="H71" s="57"/>
      <c r="I71" s="57"/>
      <c r="J71" s="118"/>
      <c r="K71" s="57"/>
      <c r="L71" s="56"/>
      <c r="M71" s="57"/>
      <c r="N71" s="56"/>
      <c r="O71" s="57"/>
      <c r="P71" s="57"/>
      <c r="Q71" s="57"/>
      <c r="R71" s="57"/>
      <c r="S71" s="119"/>
    </row>
    <row r="72" spans="2:24" s="106" customFormat="1" ht="20.25" customHeight="1">
      <c r="B72" s="57"/>
      <c r="C72" s="57"/>
      <c r="D72" s="56"/>
      <c r="E72" s="57"/>
      <c r="F72" s="120"/>
      <c r="G72" s="57"/>
      <c r="H72" s="57"/>
      <c r="I72" s="57"/>
      <c r="J72" s="112"/>
      <c r="K72" s="57"/>
      <c r="L72" s="56"/>
      <c r="M72" s="57"/>
      <c r="N72" s="56"/>
      <c r="O72" s="57"/>
      <c r="P72" s="57"/>
      <c r="Q72" s="57"/>
      <c r="R72" s="57"/>
      <c r="S72" s="119"/>
    </row>
    <row r="73" spans="2:24" s="106" customFormat="1" ht="20.25" customHeight="1">
      <c r="B73" s="57"/>
      <c r="C73" s="57"/>
      <c r="D73" s="56"/>
      <c r="E73" s="57"/>
      <c r="F73" s="57"/>
      <c r="G73" s="57"/>
      <c r="H73" s="57"/>
      <c r="I73" s="57"/>
      <c r="J73" s="121"/>
      <c r="K73" s="57"/>
      <c r="L73" s="56"/>
      <c r="M73" s="57"/>
      <c r="N73" s="56"/>
      <c r="O73" s="57"/>
      <c r="P73" s="57"/>
      <c r="Q73" s="57"/>
      <c r="R73" s="57"/>
      <c r="S73" s="119"/>
    </row>
    <row r="74" spans="2:24" ht="20.25" customHeight="1">
      <c r="D74" s="56"/>
      <c r="F74" s="56"/>
      <c r="J74" s="56"/>
      <c r="L74" s="56"/>
      <c r="N74" s="56"/>
    </row>
    <row r="75" spans="2:24" ht="20.25" customHeight="1">
      <c r="D75" s="56"/>
      <c r="F75" s="56"/>
      <c r="J75" s="56"/>
      <c r="L75" s="56"/>
      <c r="U75" s="56"/>
      <c r="V75" s="56"/>
    </row>
    <row r="76" spans="2:24" ht="20.25" customHeight="1">
      <c r="D76" s="56"/>
      <c r="F76" s="56"/>
      <c r="L76" s="56"/>
      <c r="U76" s="56"/>
      <c r="V76" s="56"/>
      <c r="W76" s="56"/>
    </row>
    <row r="77" spans="2:24" ht="20.25" customHeight="1">
      <c r="J77" s="59"/>
      <c r="U77" s="122"/>
      <c r="V77" s="122"/>
      <c r="W77" s="122"/>
      <c r="X77" s="122"/>
    </row>
    <row r="78" spans="2:24" ht="20.25" customHeight="1">
      <c r="J78" s="59"/>
    </row>
    <row r="85" spans="2:2" ht="20.25" customHeight="1">
      <c r="B85" s="45"/>
    </row>
    <row r="86" spans="2:2" ht="20.25" customHeight="1">
      <c r="B86" s="45"/>
    </row>
    <row r="87" spans="2:2" ht="20.25" customHeight="1">
      <c r="B87" s="45"/>
    </row>
    <row r="88" spans="2:2" ht="20.25" customHeight="1">
      <c r="B88" s="45"/>
    </row>
    <row r="89" spans="2:2" ht="20.25" customHeight="1">
      <c r="B89" s="45"/>
    </row>
    <row r="90" spans="2:2" ht="20.25" customHeight="1">
      <c r="B90" s="45"/>
    </row>
  </sheetData>
  <autoFilter ref="B7:X7" xr:uid="{0841EB6A-394F-458F-830C-837D4CEBD17F}"/>
  <mergeCells count="6">
    <mergeCell ref="B1:R1"/>
    <mergeCell ref="B2:R2"/>
    <mergeCell ref="B3:R3"/>
    <mergeCell ref="B4:I4"/>
    <mergeCell ref="D5:J5"/>
    <mergeCell ref="L5:R5"/>
  </mergeCells>
  <printOptions horizontalCentered="1"/>
  <pageMargins left="0" right="0" top="0" bottom="0" header="0.31496062992126" footer="0.31496062992126"/>
  <pageSetup scale="33" orientation="landscape" useFirstPageNumber="1" r:id="rId1"/>
  <headerFooter>
    <oddFooter>&amp;C&amp;16 &amp;"B Nazanin,Regular"&amp;P</oddFooter>
  </headerFooter>
  <rowBreaks count="1" manualBreakCount="1">
    <brk id="68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ACEB-52D8-45ED-9863-61920E8CA298}">
  <sheetPr>
    <pageSetUpPr fitToPage="1"/>
  </sheetPr>
  <dimension ref="B1:V81"/>
  <sheetViews>
    <sheetView rightToLeft="1" view="pageBreakPreview" zoomScale="85" zoomScaleNormal="80" zoomScaleSheetLayoutView="85" workbookViewId="0">
      <selection activeCell="M56" sqref="M56:N56"/>
    </sheetView>
  </sheetViews>
  <sheetFormatPr defaultColWidth="9.140625" defaultRowHeight="15"/>
  <cols>
    <col min="1" max="1" width="2.85546875" style="45" customWidth="1"/>
    <col min="2" max="2" width="39.5703125" style="45" customWidth="1"/>
    <col min="3" max="3" width="0.7109375" style="45" customWidth="1"/>
    <col min="4" max="4" width="18.5703125" style="45" bestFit="1" customWidth="1"/>
    <col min="5" max="5" width="0.42578125" style="45" customWidth="1"/>
    <col min="6" max="6" width="27" style="45" bestFit="1" customWidth="1"/>
    <col min="7" max="7" width="0.5703125" style="45" customWidth="1"/>
    <col min="8" max="8" width="26.85546875" style="45" bestFit="1" customWidth="1"/>
    <col min="9" max="9" width="0.5703125" style="45" customWidth="1"/>
    <col min="10" max="10" width="25.7109375" style="45" bestFit="1" customWidth="1"/>
    <col min="11" max="11" width="0.7109375" style="45" customWidth="1"/>
    <col min="12" max="12" width="20.85546875" style="45" bestFit="1" customWidth="1"/>
    <col min="13" max="13" width="0.5703125" style="45" customWidth="1"/>
    <col min="14" max="14" width="29.28515625" style="45" bestFit="1" customWidth="1"/>
    <col min="15" max="15" width="0.5703125" style="45" customWidth="1"/>
    <col min="16" max="16" width="27.7109375" style="45" bestFit="1" customWidth="1"/>
    <col min="17" max="17" width="0.85546875" style="45" customWidth="1"/>
    <col min="18" max="18" width="28.5703125" style="45" bestFit="1" customWidth="1"/>
    <col min="19" max="19" width="20" style="45" bestFit="1" customWidth="1"/>
    <col min="20" max="20" width="20.140625" style="45" bestFit="1" customWidth="1"/>
    <col min="21" max="23" width="16.42578125" style="45" bestFit="1" customWidth="1"/>
    <col min="24" max="24" width="14.5703125" style="45" bestFit="1" customWidth="1"/>
    <col min="25" max="16384" width="9.140625" style="45"/>
  </cols>
  <sheetData>
    <row r="1" spans="2:22" ht="23.25" customHeight="1">
      <c r="B1" s="470" t="str">
        <f>جلد!G2</f>
        <v>صندوق سرمایه‌گذاری بخشی فرا الگوریتم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</row>
    <row r="2" spans="2:22" ht="23.25" customHeight="1">
      <c r="B2" s="470" t="s">
        <v>130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</row>
    <row r="3" spans="2:22" ht="23.25" customHeight="1">
      <c r="B3" s="470" t="str">
        <f>جلد!F5</f>
        <v>برای دوره یک ماهه منتهی به 31 خرداد ماه 1405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</row>
    <row r="4" spans="2:22" ht="27.75" customHeight="1">
      <c r="B4" s="471" t="s">
        <v>98</v>
      </c>
      <c r="C4" s="471"/>
      <c r="D4" s="471"/>
      <c r="E4" s="471"/>
      <c r="F4" s="471"/>
      <c r="G4" s="471"/>
      <c r="H4" s="471"/>
      <c r="I4" s="471"/>
      <c r="J4" s="471"/>
      <c r="K4" s="486"/>
      <c r="L4" s="486"/>
      <c r="M4" s="486"/>
      <c r="N4" s="486"/>
      <c r="O4" s="486"/>
      <c r="P4" s="486"/>
      <c r="Q4" s="486"/>
      <c r="R4" s="486"/>
    </row>
    <row r="5" spans="2:22" ht="25.5" customHeight="1" thickBot="1">
      <c r="B5" s="184"/>
      <c r="C5" s="184"/>
      <c r="D5" s="472" t="str">
        <f>جلد!G10</f>
        <v>طی خرداد ماه 1405</v>
      </c>
      <c r="E5" s="472"/>
      <c r="F5" s="472"/>
      <c r="G5" s="472"/>
      <c r="H5" s="472"/>
      <c r="I5" s="472"/>
      <c r="J5" s="472"/>
      <c r="K5" s="54"/>
      <c r="L5" s="472" t="str">
        <f>جلد!F12</f>
        <v>از ابتدای سال مالی تا پایان خرداد ماه سال 1405</v>
      </c>
      <c r="M5" s="472"/>
      <c r="N5" s="472"/>
      <c r="O5" s="472"/>
      <c r="P5" s="472"/>
      <c r="Q5" s="472"/>
      <c r="R5" s="472"/>
    </row>
    <row r="6" spans="2:22" ht="36" customHeight="1" thickBot="1">
      <c r="B6" s="185" t="s">
        <v>50</v>
      </c>
      <c r="C6" s="186"/>
      <c r="D6" s="100" t="s">
        <v>13</v>
      </c>
      <c r="E6" s="81"/>
      <c r="F6" s="101" t="s">
        <v>15</v>
      </c>
      <c r="G6" s="81"/>
      <c r="H6" s="100" t="s">
        <v>100</v>
      </c>
      <c r="I6" s="81"/>
      <c r="J6" s="100" t="s">
        <v>101</v>
      </c>
      <c r="K6" s="102"/>
      <c r="L6" s="100" t="s">
        <v>13</v>
      </c>
      <c r="M6" s="81"/>
      <c r="N6" s="101" t="s">
        <v>15</v>
      </c>
      <c r="O6" s="81"/>
      <c r="P6" s="100" t="s">
        <v>100</v>
      </c>
      <c r="Q6" s="81"/>
      <c r="R6" s="100" t="s">
        <v>101</v>
      </c>
    </row>
    <row r="7" spans="2:22" ht="18.75" customHeight="1">
      <c r="B7" s="38"/>
      <c r="C7" s="38"/>
      <c r="D7" s="37"/>
      <c r="E7" s="27"/>
      <c r="F7" s="187" t="s">
        <v>111</v>
      </c>
      <c r="G7" s="27">
        <v>0</v>
      </c>
      <c r="H7" s="187" t="s">
        <v>111</v>
      </c>
      <c r="I7" s="27"/>
      <c r="J7" s="187" t="s">
        <v>111</v>
      </c>
      <c r="K7" s="37"/>
      <c r="L7" s="188"/>
      <c r="M7" s="37"/>
      <c r="N7" s="36" t="s">
        <v>111</v>
      </c>
      <c r="O7" s="37"/>
      <c r="P7" s="36" t="s">
        <v>111</v>
      </c>
      <c r="Q7" s="37"/>
      <c r="R7" s="36" t="s">
        <v>111</v>
      </c>
      <c r="S7" s="37"/>
    </row>
    <row r="8" spans="2:22" ht="24.75">
      <c r="B8" s="53" t="s">
        <v>270</v>
      </c>
      <c r="C8" s="38"/>
      <c r="D8" s="36">
        <v>500000</v>
      </c>
      <c r="E8" s="37"/>
      <c r="F8" s="36">
        <v>23431024045</v>
      </c>
      <c r="G8" s="37"/>
      <c r="H8" s="36">
        <v>-19465675896</v>
      </c>
      <c r="I8" s="37"/>
      <c r="J8" s="36">
        <f>F8+H8</f>
        <v>3965348149</v>
      </c>
      <c r="K8" s="37"/>
      <c r="L8" s="36">
        <v>500000</v>
      </c>
      <c r="M8" s="37"/>
      <c r="N8" s="36">
        <v>23431024045</v>
      </c>
      <c r="O8" s="37"/>
      <c r="P8" s="36">
        <v>-19465675896</v>
      </c>
      <c r="Q8" s="37"/>
      <c r="R8" s="36">
        <f>N8+P8</f>
        <v>3965348149</v>
      </c>
      <c r="S8" s="138"/>
      <c r="T8" s="145"/>
      <c r="U8" s="138"/>
      <c r="V8" s="138"/>
    </row>
    <row r="9" spans="2:22" ht="24.75">
      <c r="B9" s="53" t="s">
        <v>266</v>
      </c>
      <c r="C9" s="38"/>
      <c r="D9" s="36">
        <v>1200000</v>
      </c>
      <c r="E9" s="37"/>
      <c r="F9" s="36">
        <v>3827110217</v>
      </c>
      <c r="G9" s="37"/>
      <c r="H9" s="36">
        <v>-3701334390</v>
      </c>
      <c r="I9" s="37"/>
      <c r="J9" s="36">
        <f>F9+H9</f>
        <v>125775827</v>
      </c>
      <c r="K9" s="37"/>
      <c r="L9" s="36">
        <v>1200000</v>
      </c>
      <c r="M9" s="37"/>
      <c r="N9" s="36">
        <v>3827110217</v>
      </c>
      <c r="O9" s="37"/>
      <c r="P9" s="36">
        <v>-3701334390</v>
      </c>
      <c r="Q9" s="37"/>
      <c r="R9" s="36">
        <f t="shared" ref="R9:R49" si="0">N9+P9</f>
        <v>125775827</v>
      </c>
      <c r="S9" s="138"/>
      <c r="T9" s="145"/>
      <c r="U9" s="138"/>
      <c r="V9" s="138"/>
    </row>
    <row r="10" spans="2:22" ht="24.75">
      <c r="B10" s="53" t="s">
        <v>180</v>
      </c>
      <c r="C10" s="38"/>
      <c r="D10" s="36">
        <v>600000</v>
      </c>
      <c r="E10" s="37"/>
      <c r="F10" s="36">
        <v>4378424420</v>
      </c>
      <c r="G10" s="37"/>
      <c r="H10" s="36">
        <v>-3597811593</v>
      </c>
      <c r="I10" s="37"/>
      <c r="J10" s="36">
        <f>F10+H10</f>
        <v>780612827</v>
      </c>
      <c r="K10" s="37"/>
      <c r="L10" s="36">
        <v>600000</v>
      </c>
      <c r="M10" s="37"/>
      <c r="N10" s="36">
        <v>4378424420</v>
      </c>
      <c r="O10" s="37"/>
      <c r="P10" s="36">
        <v>-3597811593</v>
      </c>
      <c r="Q10" s="37"/>
      <c r="R10" s="36">
        <f t="shared" si="0"/>
        <v>780612827</v>
      </c>
      <c r="S10" s="138"/>
      <c r="T10" s="145"/>
      <c r="U10" s="138"/>
      <c r="V10" s="138"/>
    </row>
    <row r="11" spans="2:22" ht="24.75">
      <c r="B11" s="53" t="s">
        <v>263</v>
      </c>
      <c r="C11" s="38"/>
      <c r="D11" s="36">
        <v>50000</v>
      </c>
      <c r="E11" s="37"/>
      <c r="F11" s="36">
        <v>11372982207</v>
      </c>
      <c r="G11" s="37"/>
      <c r="H11" s="36">
        <v>-12298198604</v>
      </c>
      <c r="I11" s="37"/>
      <c r="J11" s="36">
        <f>F11+H11</f>
        <v>-925216397</v>
      </c>
      <c r="K11" s="37"/>
      <c r="L11" s="36">
        <v>50000</v>
      </c>
      <c r="M11" s="37"/>
      <c r="N11" s="36">
        <v>11372982207</v>
      </c>
      <c r="O11" s="37"/>
      <c r="P11" s="36">
        <v>-12298198604</v>
      </c>
      <c r="Q11" s="37"/>
      <c r="R11" s="36">
        <f t="shared" si="0"/>
        <v>-925216397</v>
      </c>
      <c r="S11" s="138"/>
      <c r="T11" s="145"/>
      <c r="U11" s="138"/>
      <c r="V11" s="138"/>
    </row>
    <row r="12" spans="2:22" ht="24.75">
      <c r="B12" s="53" t="s">
        <v>262</v>
      </c>
      <c r="C12" s="38"/>
      <c r="D12" s="36">
        <v>421489</v>
      </c>
      <c r="E12" s="37"/>
      <c r="F12" s="36">
        <v>31515061541</v>
      </c>
      <c r="G12" s="37"/>
      <c r="H12" s="36">
        <v>-31471340295</v>
      </c>
      <c r="I12" s="37"/>
      <c r="J12" s="36">
        <f t="shared" ref="J12:J14" si="1">F12+H12</f>
        <v>43721246</v>
      </c>
      <c r="K12" s="37"/>
      <c r="L12" s="36">
        <v>421489</v>
      </c>
      <c r="M12" s="37"/>
      <c r="N12" s="36">
        <v>31515061541</v>
      </c>
      <c r="O12" s="37"/>
      <c r="P12" s="36">
        <v>-31471340295</v>
      </c>
      <c r="Q12" s="37"/>
      <c r="R12" s="36">
        <f t="shared" si="0"/>
        <v>43721246</v>
      </c>
      <c r="S12" s="138"/>
      <c r="T12" s="145"/>
      <c r="U12" s="138"/>
      <c r="V12" s="138"/>
    </row>
    <row r="13" spans="2:22" ht="24.75">
      <c r="B13" s="53" t="s">
        <v>178</v>
      </c>
      <c r="C13" s="38"/>
      <c r="D13" s="36">
        <v>4000000</v>
      </c>
      <c r="E13" s="37"/>
      <c r="F13" s="36">
        <v>29171625029</v>
      </c>
      <c r="G13" s="37"/>
      <c r="H13" s="36">
        <v>-20239476629</v>
      </c>
      <c r="I13" s="37"/>
      <c r="J13" s="36">
        <f t="shared" si="1"/>
        <v>8932148400</v>
      </c>
      <c r="K13" s="37"/>
      <c r="L13" s="36">
        <v>4000000</v>
      </c>
      <c r="M13" s="37"/>
      <c r="N13" s="36">
        <v>29171625029</v>
      </c>
      <c r="O13" s="37"/>
      <c r="P13" s="36">
        <v>-20239476629</v>
      </c>
      <c r="Q13" s="37"/>
      <c r="R13" s="36">
        <f t="shared" si="0"/>
        <v>8932148400</v>
      </c>
      <c r="S13" s="138"/>
      <c r="T13" s="145"/>
      <c r="U13" s="138"/>
      <c r="V13" s="138"/>
    </row>
    <row r="14" spans="2:22" ht="24.75">
      <c r="B14" s="53" t="s">
        <v>141</v>
      </c>
      <c r="C14" s="38"/>
      <c r="D14" s="36">
        <v>1720269</v>
      </c>
      <c r="E14" s="37"/>
      <c r="F14" s="36">
        <v>31391565214</v>
      </c>
      <c r="G14" s="37"/>
      <c r="H14" s="36">
        <v>-16552331071</v>
      </c>
      <c r="I14" s="37"/>
      <c r="J14" s="36">
        <f t="shared" si="1"/>
        <v>14839234143</v>
      </c>
      <c r="K14" s="37"/>
      <c r="L14" s="36">
        <v>1720269</v>
      </c>
      <c r="M14" s="37"/>
      <c r="N14" s="36">
        <v>31391565214</v>
      </c>
      <c r="O14" s="37"/>
      <c r="P14" s="36">
        <v>-16552331071</v>
      </c>
      <c r="Q14" s="37"/>
      <c r="R14" s="36">
        <f t="shared" si="0"/>
        <v>14839234143</v>
      </c>
      <c r="S14" s="138"/>
      <c r="T14" s="145"/>
      <c r="U14" s="138"/>
      <c r="V14" s="138"/>
    </row>
    <row r="15" spans="2:22" ht="24.75">
      <c r="B15" s="53" t="s">
        <v>271</v>
      </c>
      <c r="C15" s="38"/>
      <c r="D15" s="36">
        <v>37721</v>
      </c>
      <c r="E15" s="37"/>
      <c r="F15" s="36">
        <v>6673643848</v>
      </c>
      <c r="G15" s="37"/>
      <c r="H15" s="36">
        <v>-6094796335</v>
      </c>
      <c r="I15" s="37"/>
      <c r="J15" s="36">
        <f t="shared" ref="J15:J26" si="2">F15+H15</f>
        <v>578847513</v>
      </c>
      <c r="K15" s="37"/>
      <c r="L15" s="36">
        <v>37721</v>
      </c>
      <c r="M15" s="37"/>
      <c r="N15" s="36">
        <v>6673643848</v>
      </c>
      <c r="O15" s="37"/>
      <c r="P15" s="36">
        <v>-6094796335</v>
      </c>
      <c r="Q15" s="37"/>
      <c r="R15" s="36">
        <f t="shared" si="0"/>
        <v>578847513</v>
      </c>
      <c r="S15" s="138"/>
      <c r="T15" s="145"/>
      <c r="U15" s="138"/>
      <c r="V15" s="138"/>
    </row>
    <row r="16" spans="2:22" ht="24.75">
      <c r="B16" s="53" t="s">
        <v>273</v>
      </c>
      <c r="C16" s="38"/>
      <c r="D16" s="36">
        <v>1000000</v>
      </c>
      <c r="E16" s="37"/>
      <c r="F16" s="36">
        <v>32808404046</v>
      </c>
      <c r="G16" s="37"/>
      <c r="H16" s="36">
        <v>-25208676607</v>
      </c>
      <c r="I16" s="37"/>
      <c r="J16" s="36">
        <f t="shared" si="2"/>
        <v>7599727439</v>
      </c>
      <c r="K16" s="37"/>
      <c r="L16" s="36">
        <v>1000000</v>
      </c>
      <c r="M16" s="37"/>
      <c r="N16" s="36">
        <v>32808404046</v>
      </c>
      <c r="O16" s="37"/>
      <c r="P16" s="36">
        <v>-25208676607</v>
      </c>
      <c r="Q16" s="37"/>
      <c r="R16" s="36">
        <f t="shared" si="0"/>
        <v>7599727439</v>
      </c>
      <c r="S16" s="138"/>
      <c r="T16" s="145"/>
      <c r="U16" s="138"/>
      <c r="V16" s="138"/>
    </row>
    <row r="17" spans="2:22" ht="24.75">
      <c r="B17" s="53" t="s">
        <v>239</v>
      </c>
      <c r="C17" s="38"/>
      <c r="D17" s="36">
        <v>300000</v>
      </c>
      <c r="E17" s="37"/>
      <c r="F17" s="36">
        <v>18478738101</v>
      </c>
      <c r="G17" s="37"/>
      <c r="H17" s="36">
        <v>-15344063296</v>
      </c>
      <c r="I17" s="37"/>
      <c r="J17" s="36">
        <f t="shared" si="2"/>
        <v>3134674805</v>
      </c>
      <c r="K17" s="37"/>
      <c r="L17" s="36">
        <v>300000</v>
      </c>
      <c r="M17" s="37"/>
      <c r="N17" s="36">
        <v>18478738101</v>
      </c>
      <c r="O17" s="37"/>
      <c r="P17" s="36">
        <v>-15344063296</v>
      </c>
      <c r="Q17" s="37"/>
      <c r="R17" s="36">
        <f t="shared" si="0"/>
        <v>3134674805</v>
      </c>
      <c r="S17" s="138"/>
      <c r="T17" s="145"/>
      <c r="U17" s="138"/>
      <c r="V17" s="138"/>
    </row>
    <row r="18" spans="2:22" ht="24.75">
      <c r="B18" s="53" t="s">
        <v>251</v>
      </c>
      <c r="C18" s="38"/>
      <c r="D18" s="36">
        <v>36708</v>
      </c>
      <c r="E18" s="37"/>
      <c r="F18" s="36">
        <v>714325351</v>
      </c>
      <c r="G18" s="37"/>
      <c r="H18" s="36">
        <v>-716109386</v>
      </c>
      <c r="I18" s="37"/>
      <c r="J18" s="36">
        <f t="shared" si="2"/>
        <v>-1784035</v>
      </c>
      <c r="K18" s="37"/>
      <c r="L18" s="36">
        <v>36708</v>
      </c>
      <c r="M18" s="37"/>
      <c r="N18" s="36">
        <v>714325351</v>
      </c>
      <c r="O18" s="37"/>
      <c r="P18" s="36">
        <v>-716109386</v>
      </c>
      <c r="Q18" s="37"/>
      <c r="R18" s="36">
        <f t="shared" si="0"/>
        <v>-1784035</v>
      </c>
      <c r="S18" s="138"/>
      <c r="T18" s="145"/>
      <c r="U18" s="138"/>
      <c r="V18" s="138"/>
    </row>
    <row r="19" spans="2:22" ht="24.75">
      <c r="B19" s="53" t="s">
        <v>250</v>
      </c>
      <c r="C19" s="38"/>
      <c r="D19" s="36">
        <v>500000</v>
      </c>
      <c r="E19" s="37"/>
      <c r="F19" s="36">
        <v>7998161396</v>
      </c>
      <c r="G19" s="37"/>
      <c r="H19" s="36">
        <v>-7566660727</v>
      </c>
      <c r="I19" s="37"/>
      <c r="J19" s="36">
        <f t="shared" si="2"/>
        <v>431500669</v>
      </c>
      <c r="K19" s="37"/>
      <c r="L19" s="36">
        <v>500000</v>
      </c>
      <c r="M19" s="37"/>
      <c r="N19" s="36">
        <v>7998161396</v>
      </c>
      <c r="O19" s="37"/>
      <c r="P19" s="36">
        <v>-7566660727</v>
      </c>
      <c r="Q19" s="37"/>
      <c r="R19" s="36">
        <f t="shared" si="0"/>
        <v>431500669</v>
      </c>
      <c r="S19" s="138"/>
      <c r="T19" s="145"/>
      <c r="U19" s="138"/>
      <c r="V19" s="138"/>
    </row>
    <row r="20" spans="2:22" ht="24.75">
      <c r="B20" s="53" t="s">
        <v>272</v>
      </c>
      <c r="C20" s="38"/>
      <c r="D20" s="36">
        <v>651751</v>
      </c>
      <c r="E20" s="37"/>
      <c r="F20" s="36">
        <v>55403476311</v>
      </c>
      <c r="G20" s="37"/>
      <c r="H20" s="36">
        <v>-56904633278</v>
      </c>
      <c r="I20" s="37"/>
      <c r="J20" s="36">
        <f t="shared" si="2"/>
        <v>-1501156967</v>
      </c>
      <c r="K20" s="37"/>
      <c r="L20" s="36">
        <v>651751</v>
      </c>
      <c r="M20" s="37"/>
      <c r="N20" s="36">
        <v>55403476311</v>
      </c>
      <c r="O20" s="37"/>
      <c r="P20" s="36">
        <v>-56904633278</v>
      </c>
      <c r="Q20" s="37"/>
      <c r="R20" s="36">
        <f t="shared" si="0"/>
        <v>-1501156967</v>
      </c>
      <c r="S20" s="138"/>
      <c r="T20" s="145"/>
      <c r="U20" s="138"/>
      <c r="V20" s="138"/>
    </row>
    <row r="21" spans="2:22" ht="24.75">
      <c r="B21" s="53" t="s">
        <v>265</v>
      </c>
      <c r="C21" s="38"/>
      <c r="D21" s="36">
        <v>1000000</v>
      </c>
      <c r="E21" s="37"/>
      <c r="F21" s="36">
        <v>11384547398</v>
      </c>
      <c r="G21" s="37"/>
      <c r="H21" s="36">
        <v>-11121017214</v>
      </c>
      <c r="I21" s="37"/>
      <c r="J21" s="36">
        <f t="shared" si="2"/>
        <v>263530184</v>
      </c>
      <c r="K21" s="37"/>
      <c r="L21" s="36">
        <v>1000000</v>
      </c>
      <c r="M21" s="37"/>
      <c r="N21" s="36">
        <v>11384547398</v>
      </c>
      <c r="O21" s="37"/>
      <c r="P21" s="36">
        <v>-11121017214</v>
      </c>
      <c r="Q21" s="37"/>
      <c r="R21" s="36">
        <f t="shared" si="0"/>
        <v>263530184</v>
      </c>
      <c r="S21" s="138"/>
      <c r="T21" s="145"/>
      <c r="U21" s="138"/>
      <c r="V21" s="138"/>
    </row>
    <row r="22" spans="2:22" ht="24.75">
      <c r="B22" s="53" t="s">
        <v>206</v>
      </c>
      <c r="C22" s="38"/>
      <c r="D22" s="36">
        <v>5682475</v>
      </c>
      <c r="E22" s="37"/>
      <c r="F22" s="36">
        <v>74528026358</v>
      </c>
      <c r="G22" s="37"/>
      <c r="H22" s="36">
        <f>-87794769116+29009507780</f>
        <v>-58785261336</v>
      </c>
      <c r="I22" s="37"/>
      <c r="J22" s="36">
        <f t="shared" si="2"/>
        <v>15742765022</v>
      </c>
      <c r="K22" s="37"/>
      <c r="L22" s="36">
        <v>5682475</v>
      </c>
      <c r="M22" s="37"/>
      <c r="N22" s="36">
        <v>74528026358</v>
      </c>
      <c r="O22" s="37"/>
      <c r="P22" s="36">
        <v>-87794769116</v>
      </c>
      <c r="Q22" s="37"/>
      <c r="R22" s="36">
        <f t="shared" si="0"/>
        <v>-13266742758</v>
      </c>
      <c r="S22" s="138"/>
      <c r="T22" s="145"/>
      <c r="U22" s="138"/>
      <c r="V22" s="138"/>
    </row>
    <row r="23" spans="2:22" ht="24.75">
      <c r="B23" s="53" t="s">
        <v>274</v>
      </c>
      <c r="C23" s="38"/>
      <c r="D23" s="36">
        <v>100000</v>
      </c>
      <c r="E23" s="37"/>
      <c r="F23" s="36">
        <v>2665775410</v>
      </c>
      <c r="G23" s="37"/>
      <c r="H23" s="36">
        <v>-2714672646</v>
      </c>
      <c r="I23" s="37"/>
      <c r="J23" s="36">
        <f t="shared" si="2"/>
        <v>-48897236</v>
      </c>
      <c r="K23" s="37"/>
      <c r="L23" s="36">
        <v>100000</v>
      </c>
      <c r="M23" s="37"/>
      <c r="N23" s="36">
        <v>2665775410</v>
      </c>
      <c r="O23" s="37"/>
      <c r="P23" s="36">
        <v>-2714672646</v>
      </c>
      <c r="Q23" s="37"/>
      <c r="R23" s="36">
        <f t="shared" si="0"/>
        <v>-48897236</v>
      </c>
      <c r="S23" s="138"/>
      <c r="T23" s="145"/>
      <c r="U23" s="138"/>
      <c r="V23" s="138"/>
    </row>
    <row r="24" spans="2:22" ht="24.75">
      <c r="B24" s="53" t="s">
        <v>260</v>
      </c>
      <c r="C24" s="38"/>
      <c r="D24" s="36">
        <v>200000</v>
      </c>
      <c r="E24" s="37"/>
      <c r="F24" s="36">
        <v>2038076956</v>
      </c>
      <c r="G24" s="37"/>
      <c r="H24" s="36">
        <v>-1877924149</v>
      </c>
      <c r="I24" s="37"/>
      <c r="J24" s="36">
        <f t="shared" si="2"/>
        <v>160152807</v>
      </c>
      <c r="K24" s="37"/>
      <c r="L24" s="36">
        <v>200000</v>
      </c>
      <c r="M24" s="37"/>
      <c r="N24" s="36">
        <v>2038076956</v>
      </c>
      <c r="O24" s="37"/>
      <c r="P24" s="36">
        <v>-1877924149</v>
      </c>
      <c r="Q24" s="37"/>
      <c r="R24" s="36">
        <f t="shared" si="0"/>
        <v>160152807</v>
      </c>
      <c r="S24" s="138"/>
      <c r="T24" s="145"/>
      <c r="U24" s="138"/>
      <c r="V24" s="138"/>
    </row>
    <row r="25" spans="2:22" ht="24.75">
      <c r="B25" s="53" t="s">
        <v>185</v>
      </c>
      <c r="C25" s="38"/>
      <c r="D25" s="36">
        <v>1000</v>
      </c>
      <c r="E25" s="37"/>
      <c r="F25" s="36">
        <v>10682962</v>
      </c>
      <c r="G25" s="37"/>
      <c r="H25" s="36">
        <v>-13316262</v>
      </c>
      <c r="I25" s="37"/>
      <c r="J25" s="36">
        <f t="shared" si="2"/>
        <v>-2633300</v>
      </c>
      <c r="K25" s="37"/>
      <c r="L25" s="36">
        <v>360000</v>
      </c>
      <c r="M25" s="37"/>
      <c r="N25" s="36">
        <v>4491740376</v>
      </c>
      <c r="O25" s="37"/>
      <c r="P25" s="36">
        <v>-4793854809</v>
      </c>
      <c r="Q25" s="37"/>
      <c r="R25" s="36">
        <f t="shared" si="0"/>
        <v>-302114433</v>
      </c>
      <c r="S25" s="138"/>
      <c r="T25" s="145"/>
      <c r="U25" s="138"/>
      <c r="V25" s="138"/>
    </row>
    <row r="26" spans="2:22" ht="24.75">
      <c r="B26" s="53" t="s">
        <v>143</v>
      </c>
      <c r="C26" s="38"/>
      <c r="D26" s="36">
        <v>14622504</v>
      </c>
      <c r="E26" s="37"/>
      <c r="F26" s="36">
        <v>174022707179</v>
      </c>
      <c r="G26" s="37"/>
      <c r="H26" s="36">
        <v>-92481808736</v>
      </c>
      <c r="I26" s="37"/>
      <c r="J26" s="36">
        <f t="shared" si="2"/>
        <v>81540898443</v>
      </c>
      <c r="K26" s="37"/>
      <c r="L26" s="36">
        <v>14622504</v>
      </c>
      <c r="M26" s="37"/>
      <c r="N26" s="36">
        <v>174022707179</v>
      </c>
      <c r="O26" s="37"/>
      <c r="P26" s="36">
        <v>-92481808736</v>
      </c>
      <c r="Q26" s="37"/>
      <c r="R26" s="36">
        <f t="shared" si="0"/>
        <v>81540898443</v>
      </c>
      <c r="S26" s="138"/>
      <c r="T26" s="145"/>
      <c r="U26" s="138"/>
      <c r="V26" s="138"/>
    </row>
    <row r="27" spans="2:22" ht="24.75">
      <c r="B27" s="53" t="s">
        <v>189</v>
      </c>
      <c r="C27" s="38"/>
      <c r="D27" s="36">
        <v>8500</v>
      </c>
      <c r="E27" s="37"/>
      <c r="F27" s="36">
        <v>65740905</v>
      </c>
      <c r="G27" s="37"/>
      <c r="H27" s="36">
        <f>-72910904-37744</f>
        <v>-72948648</v>
      </c>
      <c r="I27" s="37"/>
      <c r="J27" s="36">
        <f t="shared" ref="J27:J50" si="3">F27+H27</f>
        <v>-7207743</v>
      </c>
      <c r="K27" s="37"/>
      <c r="L27" s="36">
        <v>1228500</v>
      </c>
      <c r="M27" s="37"/>
      <c r="N27" s="36">
        <v>12164420664</v>
      </c>
      <c r="O27" s="37"/>
      <c r="P27" s="36">
        <f>-10537770090-37744</f>
        <v>-10537807834</v>
      </c>
      <c r="Q27" s="37"/>
      <c r="R27" s="36">
        <f t="shared" si="0"/>
        <v>1626612830</v>
      </c>
      <c r="S27" s="138"/>
      <c r="T27" s="145"/>
      <c r="U27" s="138"/>
      <c r="V27" s="138"/>
    </row>
    <row r="28" spans="2:22" ht="24.75">
      <c r="B28" s="53" t="s">
        <v>187</v>
      </c>
      <c r="C28" s="38"/>
      <c r="D28" s="36">
        <v>12114</v>
      </c>
      <c r="E28" s="37"/>
      <c r="F28" s="36">
        <v>253528380366</v>
      </c>
      <c r="G28" s="37"/>
      <c r="H28" s="36">
        <v>-293097404455</v>
      </c>
      <c r="I28" s="37"/>
      <c r="J28" s="36">
        <f t="shared" si="3"/>
        <v>-39569024089</v>
      </c>
      <c r="K28" s="37"/>
      <c r="L28" s="36">
        <v>31940</v>
      </c>
      <c r="M28" s="37"/>
      <c r="N28" s="36">
        <v>702124151414</v>
      </c>
      <c r="O28" s="37"/>
      <c r="P28" s="36">
        <v>-599966698380</v>
      </c>
      <c r="Q28" s="37"/>
      <c r="R28" s="36">
        <f t="shared" si="0"/>
        <v>102157453034</v>
      </c>
      <c r="S28" s="138"/>
      <c r="T28" s="145"/>
      <c r="U28" s="138"/>
      <c r="V28" s="138"/>
    </row>
    <row r="29" spans="2:22" ht="24.75">
      <c r="B29" s="53" t="s">
        <v>261</v>
      </c>
      <c r="C29" s="38"/>
      <c r="D29" s="36">
        <v>100000</v>
      </c>
      <c r="E29" s="37"/>
      <c r="F29" s="36">
        <v>9936342726</v>
      </c>
      <c r="G29" s="37"/>
      <c r="H29" s="36">
        <v>-9964822728</v>
      </c>
      <c r="I29" s="37"/>
      <c r="J29" s="36">
        <f t="shared" si="3"/>
        <v>-28480002</v>
      </c>
      <c r="K29" s="37"/>
      <c r="L29" s="36">
        <v>100000</v>
      </c>
      <c r="M29" s="37"/>
      <c r="N29" s="36">
        <v>9936342726</v>
      </c>
      <c r="O29" s="37"/>
      <c r="P29" s="36">
        <v>-9964822728</v>
      </c>
      <c r="Q29" s="37"/>
      <c r="R29" s="36">
        <f t="shared" si="0"/>
        <v>-28480002</v>
      </c>
      <c r="S29" s="138"/>
      <c r="T29" s="145"/>
      <c r="U29" s="138"/>
      <c r="V29" s="138"/>
    </row>
    <row r="30" spans="2:22" ht="24.75">
      <c r="B30" s="53" t="s">
        <v>179</v>
      </c>
      <c r="C30" s="38"/>
      <c r="D30" s="36">
        <v>1900000</v>
      </c>
      <c r="E30" s="37"/>
      <c r="F30" s="36">
        <v>24077713865</v>
      </c>
      <c r="G30" s="37"/>
      <c r="H30" s="36">
        <v>-18023647851</v>
      </c>
      <c r="I30" s="37"/>
      <c r="J30" s="36">
        <f t="shared" si="3"/>
        <v>6054066014</v>
      </c>
      <c r="K30" s="37"/>
      <c r="L30" s="36">
        <v>1900000</v>
      </c>
      <c r="M30" s="37"/>
      <c r="N30" s="36">
        <v>24077713865</v>
      </c>
      <c r="O30" s="37"/>
      <c r="P30" s="36">
        <v>-18023647851</v>
      </c>
      <c r="Q30" s="37"/>
      <c r="R30" s="36">
        <f t="shared" si="0"/>
        <v>6054066014</v>
      </c>
      <c r="S30" s="138"/>
      <c r="T30" s="145"/>
      <c r="U30" s="138"/>
      <c r="V30" s="138"/>
    </row>
    <row r="31" spans="2:22" ht="24.75">
      <c r="B31" s="53" t="s">
        <v>275</v>
      </c>
      <c r="C31" s="38"/>
      <c r="D31" s="36">
        <v>150000</v>
      </c>
      <c r="E31" s="37"/>
      <c r="F31" s="36">
        <v>23004984469</v>
      </c>
      <c r="G31" s="37"/>
      <c r="H31" s="36">
        <v>-20785433673</v>
      </c>
      <c r="I31" s="37"/>
      <c r="J31" s="36">
        <f>F31+H31</f>
        <v>2219550796</v>
      </c>
      <c r="K31" s="37"/>
      <c r="L31" s="36">
        <v>150000</v>
      </c>
      <c r="M31" s="37"/>
      <c r="N31" s="36">
        <v>23004984469</v>
      </c>
      <c r="O31" s="37"/>
      <c r="P31" s="36">
        <v>-20785433673</v>
      </c>
      <c r="Q31" s="37"/>
      <c r="R31" s="36">
        <f t="shared" si="0"/>
        <v>2219550796</v>
      </c>
      <c r="S31" s="138"/>
      <c r="T31" s="145"/>
      <c r="U31" s="138"/>
      <c r="V31" s="138"/>
    </row>
    <row r="32" spans="2:22" ht="24.75">
      <c r="B32" s="53" t="s">
        <v>192</v>
      </c>
      <c r="C32" s="38"/>
      <c r="D32" s="36">
        <v>0</v>
      </c>
      <c r="E32" s="37"/>
      <c r="F32" s="36">
        <v>0</v>
      </c>
      <c r="G32" s="37"/>
      <c r="H32" s="36">
        <v>0</v>
      </c>
      <c r="I32" s="37"/>
      <c r="J32" s="36">
        <f t="shared" si="3"/>
        <v>0</v>
      </c>
      <c r="K32" s="37"/>
      <c r="L32" s="36">
        <v>8600000</v>
      </c>
      <c r="M32" s="37"/>
      <c r="N32" s="36">
        <v>48667031793</v>
      </c>
      <c r="O32" s="37"/>
      <c r="P32" s="36">
        <v>-45986093277</v>
      </c>
      <c r="Q32" s="37"/>
      <c r="R32" s="36">
        <f t="shared" si="0"/>
        <v>2680938516</v>
      </c>
      <c r="S32" s="138"/>
      <c r="T32" s="145"/>
      <c r="U32" s="138"/>
      <c r="V32" s="138"/>
    </row>
    <row r="33" spans="2:22" ht="24.75">
      <c r="B33" s="53" t="s">
        <v>117</v>
      </c>
      <c r="C33" s="38"/>
      <c r="D33" s="36">
        <v>0</v>
      </c>
      <c r="E33" s="37"/>
      <c r="F33" s="36">
        <v>0</v>
      </c>
      <c r="G33" s="37"/>
      <c r="H33" s="36">
        <v>0</v>
      </c>
      <c r="I33" s="37"/>
      <c r="J33" s="36">
        <f t="shared" si="3"/>
        <v>0</v>
      </c>
      <c r="K33" s="37"/>
      <c r="L33" s="36">
        <v>1</v>
      </c>
      <c r="M33" s="37"/>
      <c r="N33" s="36">
        <v>1</v>
      </c>
      <c r="O33" s="37"/>
      <c r="P33" s="36">
        <v>-3709</v>
      </c>
      <c r="Q33" s="37"/>
      <c r="R33" s="36">
        <f t="shared" si="0"/>
        <v>-3708</v>
      </c>
      <c r="S33" s="138"/>
      <c r="T33" s="145"/>
      <c r="U33" s="138"/>
      <c r="V33" s="138"/>
    </row>
    <row r="34" spans="2:22" ht="24.75">
      <c r="B34" s="53" t="s">
        <v>207</v>
      </c>
      <c r="C34" s="38"/>
      <c r="D34" s="36">
        <v>0</v>
      </c>
      <c r="E34" s="37"/>
      <c r="F34" s="36">
        <v>0</v>
      </c>
      <c r="G34" s="37"/>
      <c r="H34" s="36">
        <v>0</v>
      </c>
      <c r="I34" s="37"/>
      <c r="J34" s="36">
        <f t="shared" si="3"/>
        <v>0</v>
      </c>
      <c r="K34" s="37"/>
      <c r="L34" s="36">
        <v>1256501</v>
      </c>
      <c r="M34" s="37"/>
      <c r="N34" s="36">
        <v>9420627430</v>
      </c>
      <c r="O34" s="37"/>
      <c r="P34" s="36">
        <v>-8209377523</v>
      </c>
      <c r="Q34" s="37"/>
      <c r="R34" s="36">
        <f t="shared" si="0"/>
        <v>1211249907</v>
      </c>
      <c r="S34" s="138"/>
      <c r="T34" s="145"/>
      <c r="U34" s="138"/>
      <c r="V34" s="138"/>
    </row>
    <row r="35" spans="2:22" ht="24.75">
      <c r="B35" s="53" t="s">
        <v>150</v>
      </c>
      <c r="C35" s="38"/>
      <c r="D35" s="36">
        <v>0</v>
      </c>
      <c r="E35" s="37"/>
      <c r="F35" s="36">
        <v>0</v>
      </c>
      <c r="G35" s="37"/>
      <c r="H35" s="36">
        <v>0</v>
      </c>
      <c r="I35" s="37"/>
      <c r="J35" s="36">
        <f t="shared" si="3"/>
        <v>0</v>
      </c>
      <c r="K35" s="37"/>
      <c r="L35" s="36">
        <v>1400001</v>
      </c>
      <c r="M35" s="37"/>
      <c r="N35" s="36">
        <v>11174031371</v>
      </c>
      <c r="O35" s="37"/>
      <c r="P35" s="36">
        <v>-13345008652</v>
      </c>
      <c r="Q35" s="37"/>
      <c r="R35" s="36">
        <f t="shared" si="0"/>
        <v>-2170977281</v>
      </c>
      <c r="S35" s="138"/>
      <c r="T35" s="145"/>
      <c r="U35" s="138"/>
      <c r="V35" s="138"/>
    </row>
    <row r="36" spans="2:22" ht="24.75">
      <c r="B36" s="53" t="s">
        <v>115</v>
      </c>
      <c r="C36" s="38"/>
      <c r="D36" s="36">
        <v>0</v>
      </c>
      <c r="E36" s="37"/>
      <c r="F36" s="36">
        <v>0</v>
      </c>
      <c r="G36" s="37"/>
      <c r="H36" s="36">
        <v>0</v>
      </c>
      <c r="I36" s="37"/>
      <c r="J36" s="36">
        <f t="shared" si="3"/>
        <v>0</v>
      </c>
      <c r="K36" s="37"/>
      <c r="L36" s="36">
        <v>3</v>
      </c>
      <c r="M36" s="37"/>
      <c r="N36" s="36">
        <v>3</v>
      </c>
      <c r="O36" s="37"/>
      <c r="P36" s="36">
        <v>-5357</v>
      </c>
      <c r="Q36" s="37"/>
      <c r="R36" s="36">
        <f t="shared" si="0"/>
        <v>-5354</v>
      </c>
      <c r="S36" s="138"/>
      <c r="T36" s="145"/>
      <c r="U36" s="138"/>
      <c r="V36" s="138"/>
    </row>
    <row r="37" spans="2:22" ht="24.75">
      <c r="B37" s="53" t="s">
        <v>193</v>
      </c>
      <c r="C37" s="38"/>
      <c r="D37" s="36">
        <v>0</v>
      </c>
      <c r="E37" s="37"/>
      <c r="F37" s="36">
        <v>0</v>
      </c>
      <c r="G37" s="37"/>
      <c r="H37" s="36">
        <v>0</v>
      </c>
      <c r="I37" s="37"/>
      <c r="J37" s="36">
        <f t="shared" si="3"/>
        <v>0</v>
      </c>
      <c r="K37" s="37"/>
      <c r="L37" s="36">
        <v>1</v>
      </c>
      <c r="M37" s="37"/>
      <c r="N37" s="36">
        <v>1</v>
      </c>
      <c r="O37" s="37"/>
      <c r="P37" s="36">
        <v>-6353</v>
      </c>
      <c r="Q37" s="37"/>
      <c r="R37" s="36">
        <f t="shared" si="0"/>
        <v>-6352</v>
      </c>
      <c r="S37" s="138"/>
      <c r="T37" s="145"/>
      <c r="U37" s="138"/>
      <c r="V37" s="138"/>
    </row>
    <row r="38" spans="2:22" ht="24.75">
      <c r="B38" s="53" t="s">
        <v>228</v>
      </c>
      <c r="C38" s="38"/>
      <c r="D38" s="36">
        <v>0</v>
      </c>
      <c r="E38" s="37"/>
      <c r="F38" s="36">
        <v>0</v>
      </c>
      <c r="G38" s="37"/>
      <c r="H38" s="36">
        <v>0</v>
      </c>
      <c r="I38" s="37"/>
      <c r="J38" s="36">
        <f t="shared" si="3"/>
        <v>0</v>
      </c>
      <c r="K38" s="37"/>
      <c r="L38" s="36">
        <v>2</v>
      </c>
      <c r="M38" s="37"/>
      <c r="N38" s="36">
        <v>2</v>
      </c>
      <c r="O38" s="37"/>
      <c r="P38" s="36">
        <v>-7126</v>
      </c>
      <c r="Q38" s="37"/>
      <c r="R38" s="36">
        <f t="shared" si="0"/>
        <v>-7124</v>
      </c>
      <c r="S38" s="138"/>
      <c r="T38" s="145"/>
      <c r="U38" s="138"/>
      <c r="V38" s="138"/>
    </row>
    <row r="39" spans="2:22" ht="24.75">
      <c r="B39" s="53" t="s">
        <v>208</v>
      </c>
      <c r="C39" s="38"/>
      <c r="D39" s="36">
        <v>0</v>
      </c>
      <c r="E39" s="37"/>
      <c r="F39" s="36">
        <v>0</v>
      </c>
      <c r="G39" s="37"/>
      <c r="H39" s="36">
        <v>0</v>
      </c>
      <c r="I39" s="37"/>
      <c r="J39" s="36">
        <f t="shared" si="3"/>
        <v>0</v>
      </c>
      <c r="K39" s="37"/>
      <c r="L39" s="36">
        <v>3000000</v>
      </c>
      <c r="M39" s="37"/>
      <c r="N39" s="36">
        <v>22606966903</v>
      </c>
      <c r="O39" s="37"/>
      <c r="P39" s="36">
        <v>-22598250000</v>
      </c>
      <c r="Q39" s="37"/>
      <c r="R39" s="36">
        <f t="shared" si="0"/>
        <v>8716903</v>
      </c>
      <c r="S39" s="138"/>
      <c r="T39" s="145"/>
      <c r="U39" s="138"/>
      <c r="V39" s="138"/>
    </row>
    <row r="40" spans="2:22" ht="24.75">
      <c r="B40" s="53" t="s">
        <v>191</v>
      </c>
      <c r="C40" s="38"/>
      <c r="D40" s="36">
        <v>0</v>
      </c>
      <c r="E40" s="37"/>
      <c r="F40" s="36">
        <v>0</v>
      </c>
      <c r="G40" s="37"/>
      <c r="H40" s="36">
        <v>0</v>
      </c>
      <c r="I40" s="37"/>
      <c r="J40" s="36">
        <f t="shared" si="3"/>
        <v>0</v>
      </c>
      <c r="K40" s="37"/>
      <c r="L40" s="36">
        <v>195000</v>
      </c>
      <c r="M40" s="37"/>
      <c r="N40" s="36">
        <v>20437559564</v>
      </c>
      <c r="O40" s="37"/>
      <c r="P40" s="36">
        <v>-20185277545</v>
      </c>
      <c r="Q40" s="37"/>
      <c r="R40" s="36">
        <f t="shared" si="0"/>
        <v>252282019</v>
      </c>
      <c r="S40" s="138"/>
      <c r="T40" s="145"/>
      <c r="U40" s="138"/>
      <c r="V40" s="138"/>
    </row>
    <row r="41" spans="2:22" ht="24.75">
      <c r="B41" s="53" t="s">
        <v>144</v>
      </c>
      <c r="C41" s="38"/>
      <c r="D41" s="36">
        <v>0</v>
      </c>
      <c r="E41" s="37"/>
      <c r="F41" s="36">
        <v>0</v>
      </c>
      <c r="G41" s="37"/>
      <c r="H41" s="36">
        <v>0</v>
      </c>
      <c r="I41" s="37"/>
      <c r="J41" s="36">
        <f t="shared" si="3"/>
        <v>0</v>
      </c>
      <c r="K41" s="37"/>
      <c r="L41" s="36">
        <v>250000</v>
      </c>
      <c r="M41" s="37"/>
      <c r="N41" s="36">
        <v>7372222104</v>
      </c>
      <c r="O41" s="37"/>
      <c r="P41" s="36">
        <v>-7181554124</v>
      </c>
      <c r="Q41" s="37"/>
      <c r="R41" s="36">
        <f t="shared" si="0"/>
        <v>190667980</v>
      </c>
      <c r="S41" s="138"/>
      <c r="T41" s="145"/>
      <c r="U41" s="138"/>
      <c r="V41" s="138"/>
    </row>
    <row r="42" spans="2:22" ht="24.75">
      <c r="B42" s="53" t="s">
        <v>140</v>
      </c>
      <c r="C42" s="38"/>
      <c r="D42" s="36">
        <v>0</v>
      </c>
      <c r="E42" s="37"/>
      <c r="F42" s="36">
        <v>0</v>
      </c>
      <c r="G42" s="37"/>
      <c r="H42" s="36">
        <v>0</v>
      </c>
      <c r="I42" s="37"/>
      <c r="J42" s="36">
        <f t="shared" si="3"/>
        <v>0</v>
      </c>
      <c r="K42" s="37"/>
      <c r="L42" s="36">
        <v>7782562</v>
      </c>
      <c r="M42" s="37"/>
      <c r="N42" s="36">
        <v>51456485585</v>
      </c>
      <c r="O42" s="37"/>
      <c r="P42" s="36">
        <v>-55682345204</v>
      </c>
      <c r="Q42" s="37"/>
      <c r="R42" s="36">
        <f t="shared" si="0"/>
        <v>-4225859619</v>
      </c>
      <c r="S42" s="138"/>
      <c r="T42" s="145"/>
      <c r="U42" s="138"/>
      <c r="V42" s="138"/>
    </row>
    <row r="43" spans="2:22" ht="24.75">
      <c r="B43" s="53" t="s">
        <v>209</v>
      </c>
      <c r="C43" s="38"/>
      <c r="D43" s="36">
        <v>0</v>
      </c>
      <c r="E43" s="37"/>
      <c r="F43" s="36">
        <v>0</v>
      </c>
      <c r="G43" s="37"/>
      <c r="H43" s="36">
        <v>0</v>
      </c>
      <c r="I43" s="37"/>
      <c r="J43" s="36">
        <f t="shared" si="3"/>
        <v>0</v>
      </c>
      <c r="K43" s="37"/>
      <c r="L43" s="36">
        <v>3928000</v>
      </c>
      <c r="M43" s="37"/>
      <c r="N43" s="36">
        <v>5031339189</v>
      </c>
      <c r="O43" s="37"/>
      <c r="P43" s="36">
        <v>-6389677600</v>
      </c>
      <c r="Q43" s="37"/>
      <c r="R43" s="36">
        <f t="shared" si="0"/>
        <v>-1358338411</v>
      </c>
      <c r="S43" s="138"/>
      <c r="T43" s="145"/>
      <c r="U43" s="138"/>
      <c r="V43" s="138"/>
    </row>
    <row r="44" spans="2:22" ht="24.75">
      <c r="B44" s="53" t="s">
        <v>182</v>
      </c>
      <c r="C44" s="38"/>
      <c r="D44" s="36">
        <v>0</v>
      </c>
      <c r="E44" s="37"/>
      <c r="F44" s="36">
        <v>0</v>
      </c>
      <c r="G44" s="37"/>
      <c r="H44" s="36">
        <v>0</v>
      </c>
      <c r="I44" s="37"/>
      <c r="J44" s="36">
        <f t="shared" si="3"/>
        <v>0</v>
      </c>
      <c r="K44" s="37"/>
      <c r="L44" s="36">
        <v>3</v>
      </c>
      <c r="M44" s="37"/>
      <c r="N44" s="36">
        <v>3</v>
      </c>
      <c r="O44" s="37"/>
      <c r="P44" s="36">
        <v>-3147</v>
      </c>
      <c r="Q44" s="37"/>
      <c r="R44" s="36">
        <f t="shared" si="0"/>
        <v>-3144</v>
      </c>
      <c r="S44" s="138"/>
      <c r="T44" s="145"/>
      <c r="U44" s="138"/>
      <c r="V44" s="138"/>
    </row>
    <row r="45" spans="2:22" ht="24.75">
      <c r="B45" s="53" t="s">
        <v>116</v>
      </c>
      <c r="C45" s="38"/>
      <c r="D45" s="36">
        <v>0</v>
      </c>
      <c r="E45" s="37"/>
      <c r="F45" s="36">
        <v>0</v>
      </c>
      <c r="G45" s="37"/>
      <c r="H45" s="36">
        <v>0</v>
      </c>
      <c r="I45" s="37"/>
      <c r="J45" s="36">
        <f t="shared" si="3"/>
        <v>0</v>
      </c>
      <c r="K45" s="37"/>
      <c r="L45" s="36">
        <v>45374258</v>
      </c>
      <c r="M45" s="37"/>
      <c r="N45" s="36">
        <v>252594977598</v>
      </c>
      <c r="O45" s="37"/>
      <c r="P45" s="36">
        <v>-226918515525</v>
      </c>
      <c r="Q45" s="37"/>
      <c r="R45" s="36">
        <f t="shared" si="0"/>
        <v>25676462073</v>
      </c>
      <c r="S45" s="138"/>
      <c r="T45" s="145"/>
      <c r="U45" s="138"/>
      <c r="V45" s="138"/>
    </row>
    <row r="46" spans="2:22" ht="24.75">
      <c r="B46" s="53" t="s">
        <v>118</v>
      </c>
      <c r="C46" s="38"/>
      <c r="D46" s="36">
        <v>0</v>
      </c>
      <c r="E46" s="37"/>
      <c r="F46" s="36">
        <v>0</v>
      </c>
      <c r="G46" s="37"/>
      <c r="H46" s="36">
        <v>0</v>
      </c>
      <c r="I46" s="37"/>
      <c r="J46" s="36">
        <f t="shared" si="3"/>
        <v>0</v>
      </c>
      <c r="K46" s="37"/>
      <c r="L46" s="36">
        <v>1</v>
      </c>
      <c r="M46" s="37"/>
      <c r="N46" s="36">
        <v>1</v>
      </c>
      <c r="O46" s="37"/>
      <c r="P46" s="36">
        <v>-4043</v>
      </c>
      <c r="Q46" s="37"/>
      <c r="R46" s="36">
        <f t="shared" si="0"/>
        <v>-4042</v>
      </c>
      <c r="S46" s="138"/>
      <c r="T46" s="145"/>
      <c r="U46" s="138"/>
      <c r="V46" s="138"/>
    </row>
    <row r="47" spans="2:22" ht="24.75">
      <c r="B47" s="53" t="s">
        <v>188</v>
      </c>
      <c r="C47" s="38"/>
      <c r="D47" s="36">
        <v>0</v>
      </c>
      <c r="E47" s="37"/>
      <c r="F47" s="36">
        <v>0</v>
      </c>
      <c r="G47" s="37"/>
      <c r="H47" s="36">
        <v>0</v>
      </c>
      <c r="I47" s="37"/>
      <c r="J47" s="36">
        <f t="shared" si="3"/>
        <v>0</v>
      </c>
      <c r="K47" s="37"/>
      <c r="L47" s="36">
        <v>5803615</v>
      </c>
      <c r="M47" s="37"/>
      <c r="N47" s="36">
        <v>85281735257</v>
      </c>
      <c r="O47" s="37"/>
      <c r="P47" s="36">
        <f>-103662601060-4027</f>
        <v>-103662605087</v>
      </c>
      <c r="Q47" s="37"/>
      <c r="R47" s="36">
        <f t="shared" si="0"/>
        <v>-18380869830</v>
      </c>
      <c r="S47" s="138"/>
      <c r="T47" s="145"/>
      <c r="U47" s="138"/>
      <c r="V47" s="138"/>
    </row>
    <row r="48" spans="2:22" ht="24.75">
      <c r="B48" s="53" t="s">
        <v>190</v>
      </c>
      <c r="C48" s="38"/>
      <c r="D48" s="36">
        <v>0</v>
      </c>
      <c r="E48" s="37"/>
      <c r="F48" s="36">
        <v>0</v>
      </c>
      <c r="G48" s="37"/>
      <c r="H48" s="36">
        <v>0</v>
      </c>
      <c r="I48" s="37"/>
      <c r="J48" s="36">
        <f t="shared" si="3"/>
        <v>0</v>
      </c>
      <c r="K48" s="37"/>
      <c r="L48" s="36">
        <v>7200000</v>
      </c>
      <c r="M48" s="37"/>
      <c r="N48" s="36">
        <v>31453171324</v>
      </c>
      <c r="O48" s="37"/>
      <c r="P48" s="36">
        <v>-24613432625</v>
      </c>
      <c r="Q48" s="37"/>
      <c r="R48" s="36">
        <f t="shared" si="0"/>
        <v>6839738699</v>
      </c>
      <c r="S48" s="138"/>
      <c r="T48" s="145"/>
      <c r="U48" s="138"/>
      <c r="V48" s="138"/>
    </row>
    <row r="49" spans="2:22" ht="24.75">
      <c r="B49" s="53" t="s">
        <v>229</v>
      </c>
      <c r="C49" s="38"/>
      <c r="D49" s="36">
        <v>0</v>
      </c>
      <c r="E49" s="37"/>
      <c r="F49" s="36">
        <v>0</v>
      </c>
      <c r="G49" s="37"/>
      <c r="H49" s="36">
        <v>0</v>
      </c>
      <c r="I49" s="37"/>
      <c r="J49" s="36">
        <f t="shared" si="3"/>
        <v>0</v>
      </c>
      <c r="K49" s="37"/>
      <c r="L49" s="36">
        <v>2250000</v>
      </c>
      <c r="M49" s="37"/>
      <c r="N49" s="36">
        <v>13298855438</v>
      </c>
      <c r="O49" s="37"/>
      <c r="P49" s="36">
        <v>-16568622179</v>
      </c>
      <c r="Q49" s="37"/>
      <c r="R49" s="36">
        <f t="shared" si="0"/>
        <v>-3269766741</v>
      </c>
      <c r="S49" s="138"/>
      <c r="T49" s="145"/>
      <c r="U49" s="138"/>
      <c r="V49" s="138"/>
    </row>
    <row r="50" spans="2:22" ht="24.75">
      <c r="B50" s="53" t="s">
        <v>212</v>
      </c>
      <c r="C50" s="38"/>
      <c r="D50" s="36">
        <v>0</v>
      </c>
      <c r="E50" s="37"/>
      <c r="F50" s="36">
        <v>0</v>
      </c>
      <c r="G50" s="37"/>
      <c r="H50" s="36">
        <v>0</v>
      </c>
      <c r="I50" s="37"/>
      <c r="J50" s="36">
        <f t="shared" si="3"/>
        <v>0</v>
      </c>
      <c r="K50" s="37"/>
      <c r="L50" s="36">
        <v>0</v>
      </c>
      <c r="M50" s="37"/>
      <c r="N50" s="36">
        <v>0</v>
      </c>
      <c r="O50" s="37"/>
      <c r="P50" s="36">
        <v>0</v>
      </c>
      <c r="Q50" s="37"/>
      <c r="R50" s="36">
        <v>1087963127</v>
      </c>
      <c r="S50" s="138"/>
      <c r="T50" s="145"/>
      <c r="U50" s="138"/>
      <c r="V50" s="138"/>
    </row>
    <row r="51" spans="2:22" ht="24.75">
      <c r="B51" s="53" t="s">
        <v>213</v>
      </c>
      <c r="C51" s="38"/>
      <c r="D51" s="36">
        <v>0</v>
      </c>
      <c r="E51" s="37"/>
      <c r="F51" s="36">
        <v>0</v>
      </c>
      <c r="G51" s="37"/>
      <c r="H51" s="36">
        <v>0</v>
      </c>
      <c r="I51" s="37"/>
      <c r="J51" s="36">
        <v>0</v>
      </c>
      <c r="K51" s="37"/>
      <c r="L51" s="36">
        <v>0</v>
      </c>
      <c r="M51" s="37"/>
      <c r="N51" s="36">
        <v>0</v>
      </c>
      <c r="O51" s="37"/>
      <c r="P51" s="36">
        <v>0</v>
      </c>
      <c r="Q51" s="37"/>
      <c r="R51" s="36">
        <v>-84539573</v>
      </c>
      <c r="S51" s="138"/>
      <c r="T51" s="145"/>
      <c r="U51" s="138"/>
      <c r="V51" s="138"/>
    </row>
    <row r="52" spans="2:22" ht="24.75">
      <c r="B52" s="53" t="s">
        <v>215</v>
      </c>
      <c r="C52" s="38"/>
      <c r="D52" s="36">
        <v>0</v>
      </c>
      <c r="E52" s="37"/>
      <c r="F52" s="36">
        <v>0</v>
      </c>
      <c r="G52" s="37"/>
      <c r="H52" s="36">
        <v>0</v>
      </c>
      <c r="I52" s="37"/>
      <c r="J52" s="36">
        <v>0</v>
      </c>
      <c r="K52" s="37"/>
      <c r="L52" s="36">
        <v>0</v>
      </c>
      <c r="M52" s="37"/>
      <c r="N52" s="36">
        <v>0</v>
      </c>
      <c r="O52" s="37"/>
      <c r="P52" s="36">
        <v>0</v>
      </c>
      <c r="Q52" s="37"/>
      <c r="R52" s="36">
        <v>703559000</v>
      </c>
      <c r="S52" s="138"/>
      <c r="T52" s="145"/>
      <c r="U52" s="138"/>
      <c r="V52" s="138"/>
    </row>
    <row r="53" spans="2:22" ht="24.75">
      <c r="B53" s="53" t="s">
        <v>214</v>
      </c>
      <c r="C53" s="38"/>
      <c r="D53" s="36">
        <v>0</v>
      </c>
      <c r="E53" s="37"/>
      <c r="F53" s="36">
        <v>0</v>
      </c>
      <c r="G53" s="37"/>
      <c r="H53" s="36">
        <v>0</v>
      </c>
      <c r="I53" s="37"/>
      <c r="J53" s="36">
        <v>0</v>
      </c>
      <c r="K53" s="37"/>
      <c r="L53" s="36">
        <v>0</v>
      </c>
      <c r="M53" s="37"/>
      <c r="N53" s="36">
        <v>0</v>
      </c>
      <c r="O53" s="37"/>
      <c r="P53" s="36">
        <v>0</v>
      </c>
      <c r="Q53" s="37"/>
      <c r="R53" s="36">
        <v>10649426</v>
      </c>
      <c r="S53" s="138"/>
      <c r="T53" s="145"/>
      <c r="U53" s="138"/>
      <c r="V53" s="138"/>
    </row>
    <row r="54" spans="2:22" ht="24.75">
      <c r="B54" s="53" t="s">
        <v>210</v>
      </c>
      <c r="C54" s="38"/>
      <c r="D54" s="36">
        <v>0</v>
      </c>
      <c r="E54" s="37"/>
      <c r="F54" s="36">
        <v>0</v>
      </c>
      <c r="G54" s="37"/>
      <c r="H54" s="36">
        <v>0</v>
      </c>
      <c r="I54" s="37"/>
      <c r="J54" s="36">
        <v>0</v>
      </c>
      <c r="K54" s="37"/>
      <c r="L54" s="36">
        <v>0</v>
      </c>
      <c r="M54" s="37"/>
      <c r="N54" s="36">
        <v>0</v>
      </c>
      <c r="O54" s="37"/>
      <c r="P54" s="36">
        <v>0</v>
      </c>
      <c r="Q54" s="37"/>
      <c r="R54" s="36">
        <v>1213344350</v>
      </c>
      <c r="S54" s="138"/>
      <c r="T54" s="145"/>
      <c r="U54" s="138"/>
      <c r="V54" s="138"/>
    </row>
    <row r="55" spans="2:22" ht="27" thickBot="1">
      <c r="B55" s="189" t="s">
        <v>48</v>
      </c>
      <c r="C55" s="190"/>
      <c r="D55" s="65">
        <f>SUM(D8:D54)</f>
        <v>34794531</v>
      </c>
      <c r="E55" s="65" t="e">
        <f>SUM(#REF!)</f>
        <v>#REF!</v>
      </c>
      <c r="F55" s="65">
        <f>SUM(F8:F54)</f>
        <v>832427520320</v>
      </c>
      <c r="G55" s="65" t="e">
        <f>SUM(#REF!)</f>
        <v>#REF!</v>
      </c>
      <c r="H55" s="65">
        <f>SUM(H8:H54)</f>
        <v>-728099365805</v>
      </c>
      <c r="I55" s="65" t="e">
        <f>SUM(#REF!)</f>
        <v>#REF!</v>
      </c>
      <c r="J55" s="65">
        <f>SUM(J8:J54)</f>
        <v>104328154515</v>
      </c>
      <c r="K55" s="65" t="e">
        <f>SUM(#REF!)</f>
        <v>#REF!</v>
      </c>
      <c r="L55" s="65">
        <f>SUM(L8:L54)</f>
        <v>123433305</v>
      </c>
      <c r="M55" s="65" t="e">
        <f>SUM(#REF!)</f>
        <v>#REF!</v>
      </c>
      <c r="N55" s="65">
        <f>SUM(N8:N54)</f>
        <v>1856398032108</v>
      </c>
      <c r="O55" s="65" t="e">
        <f>SUM(#REF!)</f>
        <v>#REF!</v>
      </c>
      <c r="P55" s="65">
        <f>SUM(P8:P54)</f>
        <v>-1630564354319</v>
      </c>
      <c r="Q55" s="65" t="e">
        <f>SUM(#REF!)</f>
        <v>#REF!</v>
      </c>
      <c r="R55" s="65">
        <f>SUM(R8:R54)</f>
        <v>228764654119</v>
      </c>
      <c r="S55" s="138"/>
      <c r="T55" s="145"/>
      <c r="U55" s="145"/>
      <c r="V55" s="145"/>
    </row>
    <row r="56" spans="2:22" ht="19.5" thickTop="1">
      <c r="B56" s="163"/>
      <c r="C56" s="163"/>
      <c r="D56" s="191"/>
      <c r="E56" s="163"/>
      <c r="F56" s="191"/>
      <c r="G56" s="163"/>
      <c r="H56" s="163"/>
      <c r="I56" s="163"/>
      <c r="J56" s="192"/>
      <c r="K56" s="163"/>
      <c r="L56" s="163"/>
      <c r="M56" s="163"/>
      <c r="N56" s="191"/>
      <c r="O56" s="163"/>
      <c r="P56" s="163"/>
      <c r="Q56" s="163"/>
      <c r="R56" s="410"/>
      <c r="V56" s="138"/>
    </row>
    <row r="57" spans="2:22" ht="18.75">
      <c r="D57" s="194"/>
      <c r="E57" s="41"/>
      <c r="F57" s="194"/>
      <c r="G57" s="41"/>
      <c r="H57" s="156"/>
      <c r="I57" s="41"/>
      <c r="J57" s="193"/>
      <c r="K57" s="41"/>
      <c r="L57" s="195"/>
      <c r="M57" s="41"/>
      <c r="N57" s="194"/>
      <c r="O57" s="41"/>
      <c r="P57" s="156"/>
      <c r="Q57" s="41"/>
      <c r="R57" s="410"/>
    </row>
    <row r="58" spans="2:22" ht="18.75">
      <c r="D58" s="194"/>
      <c r="E58" s="41"/>
      <c r="F58" s="194"/>
      <c r="G58" s="41"/>
      <c r="H58" s="156"/>
      <c r="I58" s="41"/>
      <c r="J58" s="193"/>
      <c r="K58" s="41"/>
      <c r="L58" s="195"/>
      <c r="M58" s="41"/>
      <c r="N58" s="194"/>
      <c r="O58" s="41"/>
      <c r="P58" s="156"/>
      <c r="Q58" s="41"/>
      <c r="R58" s="410"/>
    </row>
    <row r="59" spans="2:22" ht="18.75">
      <c r="D59" s="194"/>
      <c r="E59" s="41"/>
      <c r="F59" s="194"/>
      <c r="G59" s="41"/>
      <c r="H59" s="156"/>
      <c r="I59" s="41"/>
      <c r="J59" s="193"/>
      <c r="K59" s="41"/>
      <c r="L59" s="195"/>
      <c r="M59" s="41"/>
      <c r="N59" s="194"/>
      <c r="O59" s="41"/>
      <c r="P59" s="156"/>
      <c r="Q59" s="41"/>
      <c r="R59" s="410"/>
    </row>
    <row r="60" spans="2:22" ht="18.75">
      <c r="D60" s="145"/>
      <c r="E60" s="145"/>
      <c r="F60" s="145"/>
      <c r="G60" s="145"/>
      <c r="H60" s="59"/>
      <c r="I60" s="196"/>
      <c r="J60" s="142"/>
      <c r="K60" s="196"/>
      <c r="L60" s="195"/>
      <c r="M60" s="196"/>
      <c r="N60" s="138"/>
      <c r="O60" s="196"/>
      <c r="P60" s="59"/>
      <c r="Q60" s="196"/>
      <c r="R60" s="193"/>
      <c r="V60" s="138"/>
    </row>
    <row r="61" spans="2:22" ht="18.75">
      <c r="C61" s="145"/>
      <c r="D61" s="145"/>
      <c r="E61" s="145"/>
      <c r="F61" s="145"/>
      <c r="G61" s="145"/>
      <c r="H61" s="145"/>
      <c r="I61" s="197"/>
      <c r="J61" s="138"/>
      <c r="K61" s="198"/>
      <c r="M61" s="195"/>
      <c r="O61" s="197"/>
      <c r="P61" s="145"/>
      <c r="Q61" s="197"/>
      <c r="R61" s="193"/>
      <c r="V61" s="138"/>
    </row>
    <row r="62" spans="2:22" ht="18.75">
      <c r="C62" s="145"/>
      <c r="D62" s="145"/>
      <c r="E62" s="145"/>
      <c r="F62" s="145"/>
      <c r="G62" s="145"/>
      <c r="H62" s="145"/>
      <c r="I62" s="197"/>
      <c r="J62" s="199"/>
      <c r="K62" s="198"/>
      <c r="M62" s="195"/>
      <c r="O62" s="197"/>
      <c r="P62" s="145"/>
      <c r="Q62" s="197"/>
      <c r="R62" s="411"/>
      <c r="V62" s="138"/>
    </row>
    <row r="63" spans="2:22" ht="18.75">
      <c r="C63" s="145"/>
      <c r="D63" s="145"/>
      <c r="E63" s="145"/>
      <c r="F63" s="145"/>
      <c r="G63" s="145"/>
      <c r="H63" s="145"/>
      <c r="I63" s="197"/>
      <c r="J63" s="138"/>
      <c r="K63" s="198"/>
      <c r="M63" s="195"/>
      <c r="O63" s="197"/>
      <c r="P63" s="145"/>
      <c r="Q63" s="197"/>
      <c r="R63" s="411"/>
      <c r="V63" s="138"/>
    </row>
    <row r="64" spans="2:22" ht="18.75">
      <c r="C64" s="145"/>
      <c r="D64" s="145"/>
      <c r="E64" s="145"/>
      <c r="F64" s="145"/>
      <c r="G64" s="145"/>
      <c r="H64" s="145"/>
      <c r="I64" s="197"/>
      <c r="J64" s="138"/>
      <c r="K64" s="198"/>
      <c r="M64" s="195"/>
      <c r="O64" s="197"/>
      <c r="P64" s="145"/>
      <c r="Q64" s="197"/>
      <c r="R64" s="411"/>
      <c r="V64" s="138"/>
    </row>
    <row r="65" spans="2:22" ht="18.75">
      <c r="C65" s="145"/>
      <c r="D65" s="145"/>
      <c r="E65" s="145"/>
      <c r="F65" s="145"/>
      <c r="G65" s="145"/>
      <c r="H65" s="198"/>
      <c r="I65" s="197"/>
      <c r="J65" s="200"/>
      <c r="K65" s="198"/>
      <c r="M65" s="195"/>
      <c r="O65" s="197"/>
      <c r="P65" s="198"/>
      <c r="Q65" s="197"/>
      <c r="R65" s="412"/>
      <c r="V65" s="138"/>
    </row>
    <row r="66" spans="2:22" ht="18.75">
      <c r="C66" s="145"/>
      <c r="D66" s="145"/>
      <c r="E66" s="145"/>
      <c r="F66" s="145"/>
      <c r="G66" s="145"/>
      <c r="H66" s="145"/>
      <c r="I66" s="197"/>
      <c r="J66" s="138"/>
      <c r="K66" s="198"/>
      <c r="M66" s="195"/>
      <c r="O66" s="197"/>
      <c r="P66" s="145"/>
      <c r="Q66" s="197"/>
      <c r="R66" s="411"/>
      <c r="V66" s="138"/>
    </row>
    <row r="67" spans="2:22" ht="18.75">
      <c r="B67" s="145"/>
      <c r="D67" s="138"/>
      <c r="F67" s="142"/>
      <c r="G67" s="41"/>
      <c r="I67" s="198"/>
      <c r="J67" s="201"/>
      <c r="M67" s="198"/>
      <c r="O67" s="198"/>
      <c r="Q67" s="198"/>
      <c r="R67" s="201"/>
      <c r="U67" s="138"/>
      <c r="V67" s="28"/>
    </row>
    <row r="68" spans="2:22" ht="18.75">
      <c r="D68" s="145"/>
      <c r="F68" s="138"/>
      <c r="H68" s="29"/>
      <c r="I68" s="198"/>
      <c r="J68" s="199"/>
      <c r="K68" s="198"/>
      <c r="L68" s="195"/>
      <c r="M68" s="198"/>
      <c r="N68" s="195"/>
      <c r="O68" s="198"/>
      <c r="P68" s="195"/>
      <c r="Q68" s="198"/>
      <c r="R68" s="202"/>
      <c r="T68" s="145"/>
      <c r="U68" s="138"/>
      <c r="V68" s="28"/>
    </row>
    <row r="69" spans="2:22" ht="18.75">
      <c r="D69" s="145"/>
      <c r="F69" s="138"/>
      <c r="H69" s="29"/>
      <c r="I69" s="198"/>
      <c r="K69" s="198"/>
      <c r="L69" s="203"/>
      <c r="M69" s="198"/>
      <c r="N69" s="204"/>
      <c r="O69" s="198"/>
      <c r="P69" s="195"/>
      <c r="Q69" s="198"/>
      <c r="R69" s="138"/>
      <c r="U69" s="138"/>
      <c r="V69" s="28"/>
    </row>
    <row r="70" spans="2:22" ht="18.75">
      <c r="F70" s="138"/>
      <c r="I70" s="198"/>
      <c r="J70" s="205"/>
      <c r="K70" s="198"/>
      <c r="M70" s="198"/>
      <c r="N70" s="204"/>
      <c r="O70" s="198"/>
      <c r="P70" s="206"/>
      <c r="Q70" s="198"/>
      <c r="R70" s="199"/>
      <c r="V70" s="28"/>
    </row>
    <row r="71" spans="2:22" ht="18.75">
      <c r="H71" s="197"/>
      <c r="I71" s="198"/>
      <c r="J71" s="142"/>
      <c r="K71" s="198"/>
      <c r="L71" s="203"/>
      <c r="M71" s="198"/>
      <c r="N71" s="195"/>
      <c r="O71" s="198"/>
      <c r="P71" s="195"/>
      <c r="Q71" s="198"/>
      <c r="R71" s="193"/>
      <c r="V71" s="28"/>
    </row>
    <row r="72" spans="2:22" ht="18.75">
      <c r="F72" s="28"/>
      <c r="H72" s="196"/>
      <c r="J72" s="138"/>
      <c r="P72" s="138"/>
      <c r="R72" s="193"/>
      <c r="S72" s="198"/>
      <c r="U72" s="138"/>
      <c r="V72" s="28"/>
    </row>
    <row r="73" spans="2:22">
      <c r="F73" s="145"/>
      <c r="H73" s="145"/>
      <c r="R73" s="138"/>
      <c r="U73" s="138"/>
      <c r="V73" s="28"/>
    </row>
    <row r="74" spans="2:22">
      <c r="F74" s="145"/>
      <c r="H74" s="145"/>
      <c r="J74" s="145"/>
      <c r="N74" s="156"/>
      <c r="P74" s="138"/>
      <c r="R74" s="138"/>
      <c r="V74" s="28"/>
    </row>
    <row r="75" spans="2:22" ht="18.75">
      <c r="J75" s="193"/>
      <c r="N75" s="142"/>
      <c r="R75" s="196"/>
      <c r="V75" s="28"/>
    </row>
    <row r="76" spans="2:22">
      <c r="J76" s="193"/>
      <c r="N76" s="207"/>
      <c r="R76" s="138"/>
      <c r="V76" s="28"/>
    </row>
    <row r="77" spans="2:22">
      <c r="J77" s="138"/>
      <c r="N77" s="142"/>
      <c r="R77" s="193"/>
      <c r="V77" s="28"/>
    </row>
    <row r="78" spans="2:22">
      <c r="J78" s="138"/>
      <c r="R78" s="193"/>
      <c r="V78" s="28"/>
    </row>
    <row r="79" spans="2:22">
      <c r="N79" s="138"/>
      <c r="R79" s="138"/>
      <c r="V79" s="28"/>
    </row>
    <row r="80" spans="2:22">
      <c r="R80" s="138"/>
      <c r="V80" s="28"/>
    </row>
    <row r="81" spans="18:18">
      <c r="R81" s="138"/>
    </row>
  </sheetData>
  <mergeCells count="7">
    <mergeCell ref="D5:J5"/>
    <mergeCell ref="L5:R5"/>
    <mergeCell ref="B1:R1"/>
    <mergeCell ref="B2:R2"/>
    <mergeCell ref="B3:R3"/>
    <mergeCell ref="B4:J4"/>
    <mergeCell ref="K4:R4"/>
  </mergeCells>
  <printOptions horizontalCentered="1"/>
  <pageMargins left="0" right="0" top="0" bottom="0" header="0.31496062992126" footer="0.31496062992126"/>
  <pageSetup scale="39" orientation="landscape" useFirstPageNumber="1" r:id="rId1"/>
  <headerFooter>
    <oddFooter>&amp;C&amp;16 &amp;"B Nazanin,Regular"&amp;P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8311-BABF-436C-9315-D1E05503F40B}">
  <sheetPr>
    <pageSetUpPr fitToPage="1"/>
  </sheetPr>
  <dimension ref="A1:T28"/>
  <sheetViews>
    <sheetView rightToLeft="1" view="pageBreakPreview" topLeftCell="A2" zoomScale="90" zoomScaleNormal="100" zoomScaleSheetLayoutView="90" workbookViewId="0">
      <selection activeCell="A12" sqref="A12"/>
    </sheetView>
  </sheetViews>
  <sheetFormatPr defaultColWidth="9.140625" defaultRowHeight="18"/>
  <cols>
    <col min="1" max="1" width="37.5703125" style="172" bestFit="1" customWidth="1"/>
    <col min="2" max="3" width="0.5703125" style="45" hidden="1" customWidth="1"/>
    <col min="4" max="4" width="15.42578125" style="45" hidden="1" customWidth="1"/>
    <col min="5" max="5" width="0.5703125" style="45" hidden="1" customWidth="1"/>
    <col min="6" max="6" width="8.140625" style="45" hidden="1" customWidth="1"/>
    <col min="7" max="7" width="0.5703125" style="45" hidden="1" customWidth="1"/>
    <col min="8" max="8" width="22.5703125" style="45" bestFit="1" customWidth="1"/>
    <col min="9" max="9" width="0.7109375" style="45" customWidth="1"/>
    <col min="10" max="10" width="21.42578125" style="45" bestFit="1" customWidth="1"/>
    <col min="11" max="11" width="0.85546875" style="45" customWidth="1"/>
    <col min="12" max="12" width="23.42578125" style="45" bestFit="1" customWidth="1"/>
    <col min="13" max="13" width="0.7109375" style="45" customWidth="1"/>
    <col min="14" max="14" width="22.85546875" style="45" bestFit="1" customWidth="1"/>
    <col min="15" max="15" width="0.7109375" style="45" customWidth="1"/>
    <col min="16" max="16" width="17.140625" style="45" bestFit="1" customWidth="1"/>
    <col min="17" max="17" width="0.7109375" style="45" customWidth="1"/>
    <col min="18" max="18" width="22.7109375" style="45" bestFit="1" customWidth="1"/>
    <col min="19" max="19" width="21" style="43" bestFit="1" customWidth="1"/>
    <col min="20" max="20" width="17.42578125" style="45" bestFit="1" customWidth="1"/>
    <col min="21" max="21" width="11.140625" style="45" bestFit="1" customWidth="1"/>
    <col min="22" max="16384" width="9.140625" style="45"/>
  </cols>
  <sheetData>
    <row r="1" spans="1:20" ht="26.25">
      <c r="A1" s="484" t="str">
        <f>جلد!G2</f>
        <v>صندوق سرمایه‌گذاری بخشی فرا الگوریتم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</row>
    <row r="2" spans="1:20" ht="26.25">
      <c r="A2" s="484" t="s">
        <v>130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</row>
    <row r="3" spans="1:20" ht="26.25">
      <c r="A3" s="484" t="str">
        <f>جلد!F5</f>
        <v>برای دوره یک ماهه منتهی به 31 خرداد ماه 1405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</row>
    <row r="4" spans="1:20" ht="8.25" customHeight="1">
      <c r="A4" s="161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T4" s="163"/>
    </row>
    <row r="5" spans="1:20" ht="26.25">
      <c r="A5" s="471" t="s">
        <v>163</v>
      </c>
      <c r="B5" s="471"/>
      <c r="C5" s="471"/>
      <c r="D5" s="471"/>
      <c r="E5" s="471"/>
      <c r="F5" s="471"/>
      <c r="G5" s="471"/>
      <c r="H5" s="471"/>
      <c r="I5" s="164"/>
      <c r="J5" s="163"/>
      <c r="K5" s="163"/>
      <c r="L5" s="163"/>
      <c r="M5" s="163"/>
      <c r="N5" s="163"/>
      <c r="O5" s="163"/>
      <c r="P5" s="163"/>
      <c r="Q5" s="163"/>
      <c r="R5" s="163"/>
    </row>
    <row r="6" spans="1:20" ht="27" thickBot="1">
      <c r="A6" s="165"/>
      <c r="B6" s="166"/>
      <c r="C6" s="102"/>
      <c r="D6" s="102"/>
      <c r="E6" s="102"/>
      <c r="F6" s="102"/>
      <c r="G6" s="54"/>
      <c r="H6" s="479" t="str">
        <f>جلد!G10</f>
        <v>طی خرداد ماه 1405</v>
      </c>
      <c r="I6" s="472"/>
      <c r="J6" s="472"/>
      <c r="K6" s="487"/>
      <c r="L6" s="472"/>
      <c r="M6" s="54"/>
      <c r="N6" s="472" t="str">
        <f>جلد!F12</f>
        <v>از ابتدای سال مالی تا پایان خرداد ماه سال 1405</v>
      </c>
      <c r="O6" s="472"/>
      <c r="P6" s="472"/>
      <c r="Q6" s="472"/>
      <c r="R6" s="472"/>
    </row>
    <row r="7" spans="1:20" ht="79.5" customHeight="1" thickBot="1">
      <c r="A7" s="100" t="s">
        <v>50</v>
      </c>
      <c r="B7" s="42"/>
      <c r="C7" s="167"/>
      <c r="D7" s="168" t="s">
        <v>136</v>
      </c>
      <c r="E7" s="167"/>
      <c r="F7" s="168" t="s">
        <v>137</v>
      </c>
      <c r="G7" s="167"/>
      <c r="H7" s="168" t="s">
        <v>138</v>
      </c>
      <c r="I7" s="42"/>
      <c r="J7" s="169" t="s">
        <v>86</v>
      </c>
      <c r="K7" s="170"/>
      <c r="L7" s="168" t="s">
        <v>97</v>
      </c>
      <c r="M7" s="54"/>
      <c r="N7" s="168" t="s">
        <v>138</v>
      </c>
      <c r="O7" s="42"/>
      <c r="P7" s="168" t="s">
        <v>86</v>
      </c>
      <c r="Q7" s="42"/>
      <c r="R7" s="168" t="s">
        <v>97</v>
      </c>
      <c r="T7" s="156"/>
    </row>
    <row r="8" spans="1:20" ht="21.75" customHeight="1">
      <c r="A8" s="81"/>
      <c r="B8" s="42"/>
      <c r="C8" s="42"/>
      <c r="D8" s="42"/>
      <c r="E8" s="42"/>
      <c r="F8" s="42"/>
      <c r="G8" s="42"/>
      <c r="H8" s="82" t="s">
        <v>111</v>
      </c>
      <c r="I8" s="42"/>
      <c r="J8" s="82" t="s">
        <v>111</v>
      </c>
      <c r="K8" s="42" t="s">
        <v>125</v>
      </c>
      <c r="L8" s="82" t="s">
        <v>111</v>
      </c>
      <c r="M8" s="54"/>
      <c r="N8" s="82" t="s">
        <v>111</v>
      </c>
      <c r="O8" s="42"/>
      <c r="P8" s="82" t="s">
        <v>111</v>
      </c>
      <c r="Q8" s="42"/>
      <c r="R8" s="82" t="s">
        <v>111</v>
      </c>
      <c r="T8" s="156"/>
    </row>
    <row r="9" spans="1:20" ht="36" customHeight="1">
      <c r="A9" s="70" t="s">
        <v>139</v>
      </c>
      <c r="B9" s="42"/>
      <c r="C9" s="71"/>
      <c r="D9" s="72" t="s">
        <v>132</v>
      </c>
      <c r="E9" s="71"/>
      <c r="F9" s="72"/>
      <c r="G9" s="42"/>
      <c r="H9" s="36">
        <v>261461</v>
      </c>
      <c r="I9" s="37">
        <v>0</v>
      </c>
      <c r="J9" s="73">
        <v>0</v>
      </c>
      <c r="K9" s="37"/>
      <c r="L9" s="36">
        <f>H9+J9</f>
        <v>261461</v>
      </c>
      <c r="M9" s="37"/>
      <c r="N9" s="36">
        <v>911715079</v>
      </c>
      <c r="O9" s="37">
        <v>0</v>
      </c>
      <c r="P9" s="73">
        <v>0</v>
      </c>
      <c r="Q9" s="37"/>
      <c r="R9" s="36">
        <f t="shared" ref="R9:R13" si="0">N9+P9</f>
        <v>911715079</v>
      </c>
      <c r="T9" s="44"/>
    </row>
    <row r="10" spans="1:20" ht="36" customHeight="1">
      <c r="A10" s="70" t="s">
        <v>145</v>
      </c>
      <c r="B10" s="42"/>
      <c r="C10" s="71"/>
      <c r="D10" s="72"/>
      <c r="E10" s="71"/>
      <c r="F10" s="72"/>
      <c r="G10" s="42"/>
      <c r="H10" s="36">
        <v>32441</v>
      </c>
      <c r="I10" s="37">
        <v>0</v>
      </c>
      <c r="J10" s="73">
        <v>0</v>
      </c>
      <c r="K10" s="37"/>
      <c r="L10" s="36">
        <f>H10+J10</f>
        <v>32441</v>
      </c>
      <c r="M10" s="37"/>
      <c r="N10" s="36">
        <v>1127671743</v>
      </c>
      <c r="O10" s="37"/>
      <c r="P10" s="73">
        <v>0</v>
      </c>
      <c r="Q10" s="37"/>
      <c r="R10" s="36">
        <f t="shared" si="0"/>
        <v>1127671743</v>
      </c>
      <c r="T10" s="44"/>
    </row>
    <row r="11" spans="1:20" ht="36" customHeight="1">
      <c r="A11" s="70" t="s">
        <v>146</v>
      </c>
      <c r="B11" s="42"/>
      <c r="C11" s="71"/>
      <c r="D11" s="72"/>
      <c r="E11" s="71"/>
      <c r="F11" s="72"/>
      <c r="G11" s="42"/>
      <c r="H11" s="36">
        <v>173797</v>
      </c>
      <c r="I11" s="37">
        <v>49126</v>
      </c>
      <c r="J11" s="73">
        <v>0</v>
      </c>
      <c r="K11" s="37"/>
      <c r="L11" s="36">
        <f>H11+J11</f>
        <v>173797</v>
      </c>
      <c r="M11" s="37"/>
      <c r="N11" s="36">
        <v>2797920</v>
      </c>
      <c r="O11" s="37"/>
      <c r="P11" s="73">
        <v>0</v>
      </c>
      <c r="Q11" s="37"/>
      <c r="R11" s="36">
        <f t="shared" si="0"/>
        <v>2797920</v>
      </c>
      <c r="T11" s="44"/>
    </row>
    <row r="12" spans="1:20" ht="36" customHeight="1">
      <c r="A12" s="70" t="s">
        <v>152</v>
      </c>
      <c r="B12" s="42"/>
      <c r="C12" s="71"/>
      <c r="D12" s="72"/>
      <c r="E12" s="71"/>
      <c r="F12" s="72"/>
      <c r="G12" s="42"/>
      <c r="H12" s="36">
        <v>0</v>
      </c>
      <c r="I12" s="37"/>
      <c r="J12" s="36">
        <v>0</v>
      </c>
      <c r="K12" s="37"/>
      <c r="L12" s="36">
        <f t="shared" ref="L12:L13" si="1">H12+J12</f>
        <v>0</v>
      </c>
      <c r="M12" s="37"/>
      <c r="N12" s="36">
        <v>213575</v>
      </c>
      <c r="O12" s="37"/>
      <c r="P12" s="73">
        <v>0</v>
      </c>
      <c r="Q12" s="37"/>
      <c r="R12" s="36">
        <f t="shared" si="0"/>
        <v>213575</v>
      </c>
      <c r="T12" s="44"/>
    </row>
    <row r="13" spans="1:20" ht="36" customHeight="1">
      <c r="A13" s="70" t="s">
        <v>177</v>
      </c>
      <c r="B13" s="42"/>
      <c r="C13" s="71"/>
      <c r="D13" s="72"/>
      <c r="E13" s="71"/>
      <c r="F13" s="72"/>
      <c r="G13" s="42"/>
      <c r="H13" s="36">
        <v>541827510</v>
      </c>
      <c r="I13" s="37"/>
      <c r="J13" s="36">
        <v>0</v>
      </c>
      <c r="K13" s="37"/>
      <c r="L13" s="36">
        <f t="shared" si="1"/>
        <v>541827510</v>
      </c>
      <c r="M13" s="37"/>
      <c r="N13" s="36">
        <v>3882895199</v>
      </c>
      <c r="O13" s="37"/>
      <c r="P13" s="73">
        <v>0</v>
      </c>
      <c r="Q13" s="37"/>
      <c r="R13" s="36">
        <f t="shared" si="0"/>
        <v>3882895199</v>
      </c>
      <c r="T13" s="44"/>
    </row>
    <row r="14" spans="1:20" ht="30.75" customHeight="1" thickBot="1">
      <c r="A14" s="83"/>
      <c r="B14" s="84"/>
      <c r="C14" s="84"/>
      <c r="D14" s="84"/>
      <c r="E14" s="84"/>
      <c r="F14" s="84"/>
      <c r="G14" s="84"/>
      <c r="H14" s="65">
        <f>SUM(H9:H13)</f>
        <v>542295209</v>
      </c>
      <c r="I14" s="85"/>
      <c r="J14" s="65">
        <f>SUM(J9:J13)</f>
        <v>0</v>
      </c>
      <c r="K14" s="86"/>
      <c r="L14" s="65">
        <f>SUM(L9:L13)</f>
        <v>542295209</v>
      </c>
      <c r="M14" s="86"/>
      <c r="N14" s="65">
        <f>SUM(N9:N13)</f>
        <v>5925293516</v>
      </c>
      <c r="O14" s="86"/>
      <c r="P14" s="65">
        <f>SUM(P9:P13)</f>
        <v>0</v>
      </c>
      <c r="Q14" s="86"/>
      <c r="R14" s="65">
        <f>SUM(R9:R13)</f>
        <v>5925293516</v>
      </c>
      <c r="S14" s="171"/>
    </row>
    <row r="15" spans="1:20" ht="19.5" thickTop="1">
      <c r="H15" s="173"/>
      <c r="I15" s="97"/>
      <c r="J15" s="138"/>
      <c r="K15" s="97"/>
      <c r="M15" s="97"/>
      <c r="N15" s="173"/>
      <c r="O15" s="97"/>
      <c r="Q15" s="97"/>
      <c r="R15" s="41"/>
    </row>
    <row r="16" spans="1:20" ht="18.75">
      <c r="H16" s="142"/>
      <c r="I16" s="97"/>
      <c r="J16" s="138"/>
      <c r="L16" s="138"/>
      <c r="M16" s="97"/>
      <c r="N16" s="142"/>
      <c r="O16" s="97"/>
      <c r="P16" s="138"/>
      <c r="Q16" s="97"/>
      <c r="R16" s="138"/>
      <c r="T16" s="145"/>
    </row>
    <row r="17" spans="4:20">
      <c r="H17" s="142"/>
      <c r="I17" s="138"/>
      <c r="J17" s="138"/>
      <c r="K17" s="138"/>
      <c r="L17" s="138"/>
      <c r="M17" s="138"/>
      <c r="N17" s="142"/>
      <c r="O17" s="138"/>
      <c r="P17" s="138"/>
      <c r="Q17" s="138"/>
      <c r="R17" s="138"/>
      <c r="T17" s="145"/>
    </row>
    <row r="18" spans="4:20" ht="18.75">
      <c r="D18" s="138"/>
      <c r="H18" s="145"/>
      <c r="I18" s="97"/>
      <c r="J18" s="145"/>
      <c r="K18" s="145"/>
      <c r="L18" s="156"/>
      <c r="M18" s="145"/>
      <c r="N18" s="138"/>
      <c r="O18" s="97"/>
      <c r="P18" s="138"/>
      <c r="Q18" s="97"/>
      <c r="R18" s="156"/>
      <c r="T18" s="145"/>
    </row>
    <row r="19" spans="4:20" ht="18.75">
      <c r="H19" s="138"/>
      <c r="I19" s="97"/>
      <c r="J19" s="138"/>
      <c r="L19" s="156"/>
      <c r="N19" s="138"/>
      <c r="P19" s="44"/>
      <c r="Q19" s="97"/>
      <c r="R19" s="174"/>
      <c r="S19" s="174"/>
      <c r="T19" s="145"/>
    </row>
    <row r="20" spans="4:20">
      <c r="H20" s="138"/>
      <c r="J20" s="145"/>
      <c r="L20" s="138"/>
      <c r="N20" s="138"/>
      <c r="R20" s="138"/>
      <c r="S20" s="175"/>
    </row>
    <row r="21" spans="4:20">
      <c r="H21" s="138"/>
      <c r="J21" s="145"/>
      <c r="L21" s="138"/>
      <c r="N21" s="145"/>
      <c r="R21" s="174"/>
      <c r="S21" s="175"/>
    </row>
    <row r="22" spans="4:20">
      <c r="H22" s="138"/>
      <c r="N22" s="138"/>
      <c r="R22" s="176"/>
      <c r="S22" s="175"/>
    </row>
    <row r="23" spans="4:20">
      <c r="H23" s="138"/>
      <c r="J23" s="138"/>
      <c r="L23" s="138"/>
      <c r="R23" s="174"/>
      <c r="S23" s="175"/>
    </row>
    <row r="24" spans="4:20">
      <c r="J24" s="138"/>
      <c r="R24" s="174"/>
      <c r="S24" s="175"/>
    </row>
    <row r="25" spans="4:20">
      <c r="R25" s="174"/>
      <c r="S25" s="175"/>
    </row>
    <row r="26" spans="4:20">
      <c r="S26" s="175"/>
    </row>
    <row r="27" spans="4:20">
      <c r="S27" s="175"/>
    </row>
    <row r="28" spans="4:20">
      <c r="S28" s="175"/>
    </row>
  </sheetData>
  <mergeCells count="6">
    <mergeCell ref="A1:R1"/>
    <mergeCell ref="A2:R2"/>
    <mergeCell ref="A3:R3"/>
    <mergeCell ref="A5:H5"/>
    <mergeCell ref="H6:L6"/>
    <mergeCell ref="N6:R6"/>
  </mergeCells>
  <printOptions horizontalCentered="1"/>
  <pageMargins left="0" right="0" top="0" bottom="0" header="0.31496062992126" footer="0.31496062992126"/>
  <pageSetup scale="80" orientation="landscape" useFirstPageNumber="1" r:id="rId1"/>
  <headerFooter>
    <oddFooter>&amp;C&amp;16 &amp;"B Nazanin,Regular"&amp;P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105" zoomScaleNormal="100" zoomScaleSheetLayoutView="105" workbookViewId="0">
      <selection activeCell="C6" sqref="C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570312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</row>
    <row r="2" spans="1:28" ht="21.75" customHeight="1">
      <c r="A2" s="417" t="s">
        <v>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</row>
    <row r="3" spans="1:28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</row>
    <row r="4" spans="1:28" ht="14.45" customHeight="1">
      <c r="A4" s="1" t="s">
        <v>3</v>
      </c>
      <c r="B4" s="420" t="s">
        <v>4</v>
      </c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</row>
    <row r="5" spans="1:28" ht="14.45" customHeight="1">
      <c r="A5" s="420" t="s">
        <v>5</v>
      </c>
      <c r="B5" s="420"/>
      <c r="C5" s="420" t="s">
        <v>6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</row>
    <row r="6" spans="1:28" ht="14.45" customHeight="1">
      <c r="F6" s="418" t="s">
        <v>7</v>
      </c>
      <c r="G6" s="418"/>
      <c r="H6" s="418"/>
      <c r="I6" s="418"/>
      <c r="J6" s="418"/>
      <c r="L6" s="418" t="s">
        <v>8</v>
      </c>
      <c r="M6" s="418"/>
      <c r="N6" s="418"/>
      <c r="O6" s="418"/>
      <c r="P6" s="418"/>
      <c r="Q6" s="418"/>
      <c r="R6" s="418"/>
      <c r="T6" s="418" t="s">
        <v>9</v>
      </c>
      <c r="U6" s="418"/>
      <c r="V6" s="418"/>
      <c r="W6" s="418"/>
      <c r="X6" s="418"/>
      <c r="Y6" s="418"/>
      <c r="Z6" s="418"/>
      <c r="AA6" s="418"/>
      <c r="AB6" s="418"/>
    </row>
    <row r="7" spans="1:28" ht="14.45" customHeight="1">
      <c r="F7" s="3"/>
      <c r="G7" s="3"/>
      <c r="H7" s="3"/>
      <c r="I7" s="3"/>
      <c r="J7" s="3"/>
      <c r="L7" s="419" t="s">
        <v>10</v>
      </c>
      <c r="M7" s="419"/>
      <c r="N7" s="419"/>
      <c r="O7" s="3"/>
      <c r="P7" s="419" t="s">
        <v>11</v>
      </c>
      <c r="Q7" s="419"/>
      <c r="R7" s="41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18" t="s">
        <v>12</v>
      </c>
      <c r="B8" s="418"/>
      <c r="C8" s="418"/>
      <c r="E8" s="418" t="s">
        <v>13</v>
      </c>
      <c r="F8" s="41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9" scale="6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93AA-B0F7-4E30-A44C-75708460970B}">
  <sheetPr>
    <pageSetUpPr fitToPage="1"/>
  </sheetPr>
  <dimension ref="A1:M20"/>
  <sheetViews>
    <sheetView rightToLeft="1" view="pageBreakPreview" zoomScale="80" zoomScaleNormal="100" zoomScaleSheetLayoutView="80" workbookViewId="0">
      <selection activeCell="O15" sqref="O15"/>
    </sheetView>
  </sheetViews>
  <sheetFormatPr defaultColWidth="9.140625" defaultRowHeight="15.75"/>
  <cols>
    <col min="1" max="1" width="14.85546875" style="51" customWidth="1"/>
    <col min="2" max="2" width="0.42578125" style="51" customWidth="1"/>
    <col min="3" max="3" width="22.28515625" style="51" customWidth="1"/>
    <col min="4" max="4" width="0.42578125" style="51" customWidth="1"/>
    <col min="5" max="5" width="33.28515625" style="51" customWidth="1"/>
    <col min="6" max="6" width="0.42578125" style="51" customWidth="1"/>
    <col min="7" max="7" width="15.140625" style="51" customWidth="1"/>
    <col min="8" max="8" width="0.5703125" style="51" customWidth="1"/>
    <col min="9" max="9" width="25.85546875" style="51" bestFit="1" customWidth="1"/>
    <col min="10" max="10" width="0.7109375" style="51" customWidth="1"/>
    <col min="11" max="11" width="16" style="51" customWidth="1"/>
    <col min="12" max="12" width="0.7109375" style="51" customWidth="1"/>
    <col min="13" max="16384" width="9.140625" style="51"/>
  </cols>
  <sheetData>
    <row r="1" spans="1:13" ht="21">
      <c r="A1" s="491" t="str">
        <f>جلد!G2</f>
        <v>صندوق سرمایه‌گذاری بخشی فرا الگوریتم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</row>
    <row r="2" spans="1:13" ht="21">
      <c r="A2" s="491" t="s">
        <v>130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</row>
    <row r="3" spans="1:13" ht="21">
      <c r="A3" s="491" t="str">
        <f>جلد!F5</f>
        <v>برای دوره یک ماهه منتهی به 31 خرداد ماه 1405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</row>
    <row r="4" spans="1:13" ht="2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3" ht="21">
      <c r="A5" s="492" t="s">
        <v>164</v>
      </c>
      <c r="B5" s="492"/>
      <c r="C5" s="492"/>
      <c r="D5" s="492"/>
      <c r="E5" s="492"/>
      <c r="F5" s="492"/>
      <c r="G5" s="492"/>
      <c r="H5" s="492"/>
      <c r="I5" s="492"/>
      <c r="J5" s="492"/>
      <c r="K5" s="492"/>
      <c r="L5" s="492"/>
    </row>
    <row r="6" spans="1:13" ht="19.5" thickBo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7"/>
    </row>
    <row r="7" spans="1:13" ht="35.25" customHeight="1" thickBot="1">
      <c r="A7" s="493" t="s">
        <v>75</v>
      </c>
      <c r="B7" s="493"/>
      <c r="C7" s="493"/>
      <c r="D7" s="148"/>
      <c r="E7" s="449" t="str">
        <f>جلد!G10</f>
        <v>طی خرداد ماه 1405</v>
      </c>
      <c r="F7" s="449"/>
      <c r="G7" s="449"/>
      <c r="H7" s="149"/>
      <c r="I7" s="494" t="str">
        <f>جلد!F12</f>
        <v>از ابتدای سال مالی تا پایان خرداد ماه سال 1405</v>
      </c>
      <c r="J7" s="494"/>
      <c r="K7" s="494"/>
      <c r="L7" s="495"/>
    </row>
    <row r="8" spans="1:13" ht="66" customHeight="1">
      <c r="A8" s="488" t="s">
        <v>135</v>
      </c>
      <c r="B8" s="488"/>
      <c r="C8" s="488"/>
      <c r="D8" s="136"/>
      <c r="E8" s="136" t="s">
        <v>76</v>
      </c>
      <c r="F8" s="148"/>
      <c r="G8" s="150" t="s">
        <v>77</v>
      </c>
      <c r="H8" s="148"/>
      <c r="I8" s="136" t="s">
        <v>76</v>
      </c>
      <c r="J8" s="148"/>
      <c r="K8" s="150" t="s">
        <v>77</v>
      </c>
      <c r="L8" s="148" t="s">
        <v>125</v>
      </c>
    </row>
    <row r="9" spans="1:13" ht="42.75" customHeight="1">
      <c r="A9" s="489" t="str">
        <f>'سود سپرده بانکی'!A9</f>
        <v>سپرده های نزد بانک پاسارگاد</v>
      </c>
      <c r="B9" s="489"/>
      <c r="C9" s="489"/>
      <c r="D9" s="151"/>
      <c r="E9" s="152">
        <f>'سود سپرده بانکی'!L9</f>
        <v>261461</v>
      </c>
      <c r="F9" s="153"/>
      <c r="G9" s="413">
        <f>E9/$E$14*100</f>
        <v>4.8213776493090874E-2</v>
      </c>
      <c r="H9" s="153"/>
      <c r="I9" s="152">
        <f>'سود سپرده بانکی'!R9</f>
        <v>911715079</v>
      </c>
      <c r="J9" s="153"/>
      <c r="K9" s="413">
        <f>I9/$I$14*100</f>
        <v>15.386834028358368</v>
      </c>
      <c r="L9" s="148"/>
      <c r="M9" s="41"/>
    </row>
    <row r="10" spans="1:13" ht="42.75" customHeight="1">
      <c r="A10" s="489" t="s">
        <v>145</v>
      </c>
      <c r="B10" s="489"/>
      <c r="C10" s="489"/>
      <c r="D10" s="151"/>
      <c r="E10" s="152">
        <f>'سود سپرده بانکی'!L10</f>
        <v>32441</v>
      </c>
      <c r="F10" s="153"/>
      <c r="G10" s="413">
        <f>E10/$E$14*100</f>
        <v>5.9821660714690179E-3</v>
      </c>
      <c r="H10" s="153"/>
      <c r="I10" s="152">
        <f>'سود سپرده بانکی'!R10</f>
        <v>1127671743</v>
      </c>
      <c r="J10" s="153"/>
      <c r="K10" s="413">
        <f>I10/$I$14*100</f>
        <v>19.031491688216988</v>
      </c>
      <c r="L10" s="148"/>
      <c r="M10" s="41"/>
    </row>
    <row r="11" spans="1:13" ht="42.75" customHeight="1">
      <c r="A11" s="489" t="s">
        <v>146</v>
      </c>
      <c r="B11" s="489"/>
      <c r="C11" s="489"/>
      <c r="D11" s="151"/>
      <c r="E11" s="152">
        <f>'سود سپرده بانکی'!L11</f>
        <v>173797</v>
      </c>
      <c r="F11" s="153"/>
      <c r="G11" s="413">
        <f>E11/$E$14*100</f>
        <v>3.2048411476930459E-2</v>
      </c>
      <c r="H11" s="153"/>
      <c r="I11" s="152">
        <f>'سود سپرده بانکی'!R11</f>
        <v>2797920</v>
      </c>
      <c r="J11" s="153"/>
      <c r="K11" s="413">
        <f>I11/$I$14*100</f>
        <v>4.7219939272962759E-2</v>
      </c>
      <c r="L11" s="148"/>
      <c r="M11" s="41"/>
    </row>
    <row r="12" spans="1:13" ht="42.75" customHeight="1">
      <c r="A12" s="489" t="s">
        <v>152</v>
      </c>
      <c r="B12" s="489"/>
      <c r="C12" s="489"/>
      <c r="D12" s="151"/>
      <c r="E12" s="152">
        <f>'سود سپرده بانکی'!L12</f>
        <v>0</v>
      </c>
      <c r="F12" s="153"/>
      <c r="G12" s="413">
        <f>E12/$E$14*100</f>
        <v>0</v>
      </c>
      <c r="H12" s="153"/>
      <c r="I12" s="152">
        <f>'سود سپرده بانکی'!R12</f>
        <v>213575</v>
      </c>
      <c r="J12" s="153"/>
      <c r="K12" s="413">
        <f>I12/$I$14*100</f>
        <v>3.6044627902952981E-3</v>
      </c>
      <c r="L12" s="148"/>
      <c r="M12" s="41"/>
    </row>
    <row r="13" spans="1:13" ht="42.75" customHeight="1">
      <c r="A13" s="489" t="s">
        <v>177</v>
      </c>
      <c r="B13" s="489"/>
      <c r="C13" s="489"/>
      <c r="D13" s="151"/>
      <c r="E13" s="152">
        <f>'سود سپرده بانکی'!L13</f>
        <v>541827510</v>
      </c>
      <c r="F13" s="153"/>
      <c r="G13" s="413">
        <f>E13/$E$14*100</f>
        <v>99.913755645958517</v>
      </c>
      <c r="H13" s="153"/>
      <c r="I13" s="152">
        <f>'سود سپرده بانکی'!R13</f>
        <v>3882895199</v>
      </c>
      <c r="J13" s="153"/>
      <c r="K13" s="413">
        <f>I13/$I$14*100</f>
        <v>65.530849881361391</v>
      </c>
      <c r="L13" s="148"/>
      <c r="M13" s="41"/>
    </row>
    <row r="14" spans="1:13" ht="33.75" customHeight="1" thickBot="1">
      <c r="A14" s="490" t="s">
        <v>48</v>
      </c>
      <c r="B14" s="490"/>
      <c r="C14" s="490"/>
      <c r="D14" s="151"/>
      <c r="E14" s="79">
        <f>SUM(E9:E13)</f>
        <v>542295209</v>
      </c>
      <c r="F14" s="154"/>
      <c r="G14" s="34">
        <f>SUM(G9:G13)</f>
        <v>100.00000000000001</v>
      </c>
      <c r="H14" s="154"/>
      <c r="I14" s="79">
        <f>SUM(I9:I13)</f>
        <v>5925293516</v>
      </c>
      <c r="J14" s="154"/>
      <c r="K14" s="34">
        <f>SUM(K9:K13)</f>
        <v>100</v>
      </c>
      <c r="L14" s="148"/>
    </row>
    <row r="15" spans="1:13" ht="102" thickTop="1">
      <c r="A15" s="143"/>
      <c r="E15" s="142"/>
      <c r="F15" s="142"/>
      <c r="G15" s="142"/>
      <c r="H15" s="142"/>
      <c r="I15" s="142"/>
      <c r="J15" s="142"/>
    </row>
    <row r="16" spans="1:13">
      <c r="E16" s="156"/>
      <c r="I16" s="156"/>
    </row>
    <row r="17" spans="5:9" ht="19.5">
      <c r="E17" s="157"/>
      <c r="F17" s="157"/>
      <c r="G17" s="157"/>
      <c r="H17" s="157"/>
      <c r="I17" s="157"/>
    </row>
    <row r="18" spans="5:9" ht="19.5">
      <c r="E18" s="158"/>
      <c r="F18" s="158"/>
      <c r="G18" s="158"/>
      <c r="H18" s="158"/>
      <c r="I18" s="158"/>
    </row>
    <row r="19" spans="5:9" ht="19.5">
      <c r="E19" s="159"/>
      <c r="I19" s="160"/>
    </row>
    <row r="20" spans="5:9" ht="19.5">
      <c r="E20" s="158"/>
    </row>
  </sheetData>
  <mergeCells count="14">
    <mergeCell ref="A8:C8"/>
    <mergeCell ref="A9:C9"/>
    <mergeCell ref="A14:C14"/>
    <mergeCell ref="A1:L1"/>
    <mergeCell ref="A2:L2"/>
    <mergeCell ref="A3:L3"/>
    <mergeCell ref="A5:L5"/>
    <mergeCell ref="A7:C7"/>
    <mergeCell ref="E7:G7"/>
    <mergeCell ref="I7:L7"/>
    <mergeCell ref="A10:C10"/>
    <mergeCell ref="A11:C11"/>
    <mergeCell ref="A12:C12"/>
    <mergeCell ref="A13:C13"/>
  </mergeCells>
  <printOptions horizontalCentered="1"/>
  <pageMargins left="0" right="0" top="0" bottom="0" header="0.31496062992126" footer="0.31496062992126"/>
  <pageSetup orientation="landscape" useFirstPageNumber="1" r:id="rId1"/>
  <headerFooter>
    <oddFooter>&amp;C&amp;16 &amp;"B Nazanin,Regular"&amp;P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A8F3-9324-465B-9ADC-72FE45B5AF65}">
  <sheetPr>
    <pageSetUpPr fitToPage="1"/>
  </sheetPr>
  <dimension ref="A1:K26"/>
  <sheetViews>
    <sheetView rightToLeft="1" view="pageBreakPreview" topLeftCell="A2" zoomScaleNormal="100" zoomScaleSheetLayoutView="100" workbookViewId="0">
      <selection activeCell="G18" sqref="G18"/>
    </sheetView>
  </sheetViews>
  <sheetFormatPr defaultColWidth="9.140625" defaultRowHeight="15"/>
  <cols>
    <col min="1" max="1" width="34.42578125" style="45" customWidth="1"/>
    <col min="2" max="2" width="0.28515625" style="45" customWidth="1"/>
    <col min="3" max="3" width="18.140625" style="45" bestFit="1" customWidth="1"/>
    <col min="4" max="4" width="0.42578125" style="45" customWidth="1"/>
    <col min="5" max="5" width="22" style="45" customWidth="1"/>
    <col min="6" max="6" width="14.85546875" style="45" bestFit="1" customWidth="1"/>
    <col min="7" max="7" width="24.7109375" style="28" bestFit="1" customWidth="1"/>
    <col min="8" max="8" width="12.7109375" style="45" bestFit="1" customWidth="1"/>
    <col min="9" max="9" width="13.28515625" style="45" bestFit="1" customWidth="1"/>
    <col min="10" max="10" width="23.7109375" style="28" bestFit="1" customWidth="1"/>
    <col min="11" max="11" width="12.7109375" style="45" bestFit="1" customWidth="1"/>
    <col min="12" max="16384" width="9.140625" style="45"/>
  </cols>
  <sheetData>
    <row r="1" spans="1:11" ht="21">
      <c r="A1" s="491" t="str">
        <f>جلد!G2</f>
        <v>صندوق سرمایه‌گذاری بخشی فرا الگوریتم</v>
      </c>
      <c r="B1" s="491"/>
      <c r="C1" s="491"/>
      <c r="D1" s="491"/>
      <c r="E1" s="491"/>
    </row>
    <row r="2" spans="1:11" ht="21">
      <c r="A2" s="491" t="s">
        <v>130</v>
      </c>
      <c r="B2" s="491"/>
      <c r="C2" s="491"/>
      <c r="D2" s="491"/>
      <c r="E2" s="491"/>
    </row>
    <row r="3" spans="1:11" ht="21">
      <c r="A3" s="491" t="str">
        <f>جلد!F5</f>
        <v>برای دوره یک ماهه منتهی به 31 خرداد ماه 1405</v>
      </c>
      <c r="B3" s="491"/>
      <c r="C3" s="491"/>
      <c r="D3" s="491"/>
      <c r="E3" s="491"/>
    </row>
    <row r="4" spans="1:11" ht="21">
      <c r="A4" s="123"/>
      <c r="B4" s="123"/>
      <c r="C4" s="123"/>
      <c r="D4" s="123"/>
      <c r="E4" s="123"/>
    </row>
    <row r="5" spans="1:11" ht="39.75" customHeight="1">
      <c r="A5" s="124" t="s">
        <v>161</v>
      </c>
      <c r="B5" s="125"/>
      <c r="C5" s="125"/>
      <c r="D5" s="125"/>
      <c r="E5" s="125"/>
    </row>
    <row r="6" spans="1:11" ht="57" customHeight="1" thickBot="1">
      <c r="A6" s="126"/>
      <c r="B6" s="127"/>
      <c r="C6" s="128" t="str">
        <f>جلد!G10</f>
        <v>طی خرداد ماه 1405</v>
      </c>
      <c r="D6" s="129"/>
      <c r="E6" s="128" t="str">
        <f>جلد!F12</f>
        <v>از ابتدای سال مالی تا پایان خرداد ماه سال 1405</v>
      </c>
    </row>
    <row r="7" spans="1:11" ht="16.5" customHeight="1">
      <c r="A7" s="496" t="s">
        <v>59</v>
      </c>
      <c r="B7" s="498"/>
      <c r="C7" s="488" t="s">
        <v>45</v>
      </c>
      <c r="D7" s="130"/>
      <c r="E7" s="488" t="s">
        <v>45</v>
      </c>
      <c r="H7" s="131"/>
      <c r="I7" s="132"/>
    </row>
    <row r="8" spans="1:11" ht="15.75">
      <c r="A8" s="497"/>
      <c r="B8" s="498"/>
      <c r="C8" s="499"/>
      <c r="D8" s="133"/>
      <c r="E8" s="499"/>
      <c r="G8" s="134"/>
    </row>
    <row r="9" spans="1:11" ht="21">
      <c r="A9" s="135"/>
      <c r="B9" s="129"/>
      <c r="C9" s="136" t="s">
        <v>111</v>
      </c>
      <c r="D9" s="133"/>
      <c r="E9" s="136" t="s">
        <v>111</v>
      </c>
      <c r="G9" s="134"/>
    </row>
    <row r="10" spans="1:11" ht="18.75">
      <c r="A10" s="137" t="s">
        <v>59</v>
      </c>
      <c r="B10" s="129"/>
      <c r="C10" s="97">
        <v>0</v>
      </c>
      <c r="D10" s="41"/>
      <c r="E10" s="97">
        <v>8766808</v>
      </c>
      <c r="G10" s="134"/>
    </row>
    <row r="11" spans="1:11" ht="32.25" customHeight="1">
      <c r="A11" s="137" t="s">
        <v>153</v>
      </c>
      <c r="B11" s="129"/>
      <c r="C11" s="97">
        <v>3752529492</v>
      </c>
      <c r="D11" s="41"/>
      <c r="E11" s="97">
        <f>687561746+3752529492</f>
        <v>4440091238</v>
      </c>
      <c r="F11" s="138"/>
      <c r="G11" s="139"/>
      <c r="H11" s="138"/>
    </row>
    <row r="12" spans="1:11" ht="32.25" customHeight="1">
      <c r="A12" s="137" t="s">
        <v>205</v>
      </c>
      <c r="B12" s="129"/>
      <c r="C12" s="40">
        <v>0</v>
      </c>
      <c r="D12" s="41"/>
      <c r="E12" s="40">
        <v>15547091</v>
      </c>
      <c r="F12" s="138"/>
      <c r="G12" s="139"/>
    </row>
    <row r="13" spans="1:11" ht="29.25" customHeight="1" thickBot="1">
      <c r="A13" s="140" t="s">
        <v>48</v>
      </c>
      <c r="B13" s="77"/>
      <c r="C13" s="141">
        <f>SUM(C10:C12)</f>
        <v>3752529492</v>
      </c>
      <c r="D13" s="77"/>
      <c r="E13" s="141">
        <f>SUM(E10:E12)</f>
        <v>4464405137</v>
      </c>
      <c r="F13" s="138"/>
      <c r="K13" s="35"/>
    </row>
    <row r="14" spans="1:11" ht="18.75" thickTop="1">
      <c r="K14" s="35"/>
    </row>
    <row r="15" spans="1:11" ht="18">
      <c r="C15" s="138"/>
      <c r="E15" s="142"/>
      <c r="K15" s="35"/>
    </row>
    <row r="16" spans="1:11" ht="18">
      <c r="C16" s="138"/>
      <c r="E16" s="142"/>
      <c r="K16" s="35"/>
    </row>
    <row r="17" spans="1:11" ht="18">
      <c r="D17" s="138"/>
      <c r="E17" s="138"/>
      <c r="K17" s="35"/>
    </row>
    <row r="18" spans="1:11" ht="101.25">
      <c r="A18" s="143"/>
      <c r="C18" s="144"/>
      <c r="E18" s="138"/>
      <c r="F18" s="28"/>
      <c r="G18" s="45"/>
      <c r="I18" s="28"/>
      <c r="J18" s="35"/>
    </row>
    <row r="19" spans="1:11" ht="18">
      <c r="C19" s="145"/>
      <c r="D19" s="145"/>
      <c r="E19" s="145"/>
      <c r="K19" s="35"/>
    </row>
    <row r="20" spans="1:11" ht="18">
      <c r="E20" s="138"/>
      <c r="K20" s="35"/>
    </row>
    <row r="21" spans="1:11" ht="18">
      <c r="H21" s="142"/>
      <c r="K21" s="35"/>
    </row>
    <row r="22" spans="1:11" ht="18">
      <c r="H22" s="142"/>
      <c r="K22" s="35"/>
    </row>
    <row r="23" spans="1:11" ht="18">
      <c r="H23" s="138"/>
      <c r="K23" s="35"/>
    </row>
    <row r="24" spans="1:11" ht="18">
      <c r="K24" s="35"/>
    </row>
    <row r="25" spans="1:11" ht="18">
      <c r="K25" s="35"/>
    </row>
    <row r="26" spans="1:11" ht="18">
      <c r="K26" s="35"/>
    </row>
  </sheetData>
  <mergeCells count="7">
    <mergeCell ref="A1:E1"/>
    <mergeCell ref="A2:E2"/>
    <mergeCell ref="A3:E3"/>
    <mergeCell ref="A7:A8"/>
    <mergeCell ref="B7:B8"/>
    <mergeCell ref="C7:C8"/>
    <mergeCell ref="E7:E8"/>
  </mergeCells>
  <printOptions horizontalCentered="1"/>
  <pageMargins left="0" right="0" top="0" bottom="0" header="0.31496062992126" footer="0.31496062992126"/>
  <pageSetup orientation="landscape" useFirstPageNumber="1" r:id="rId1"/>
  <headerFooter>
    <oddFooter>&amp;C&amp;16 &amp;"B Nazanin,Regular"&amp;P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Normal="100" zoomScaleSheetLayoutView="100" workbookViewId="0">
      <selection activeCell="G17" sqref="G17"/>
    </sheetView>
  </sheetViews>
  <sheetFormatPr defaultRowHeight="12.75"/>
  <cols>
    <col min="1" max="1" width="38.85546875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</row>
    <row r="2" spans="1:19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</row>
    <row r="3" spans="1:19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</row>
    <row r="4" spans="1:19" ht="14.45" customHeight="1"/>
    <row r="5" spans="1:19" ht="14.45" customHeight="1">
      <c r="A5" s="420" t="s">
        <v>65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</row>
    <row r="6" spans="1:19" ht="14.45" customHeight="1">
      <c r="A6" s="418" t="s">
        <v>19</v>
      </c>
      <c r="C6" s="418" t="s">
        <v>81</v>
      </c>
      <c r="D6" s="418"/>
      <c r="E6" s="418"/>
      <c r="F6" s="418"/>
      <c r="G6" s="418"/>
      <c r="I6" s="418" t="s">
        <v>62</v>
      </c>
      <c r="J6" s="418"/>
      <c r="K6" s="418"/>
      <c r="L6" s="418"/>
      <c r="M6" s="418"/>
      <c r="O6" s="418" t="s">
        <v>63</v>
      </c>
      <c r="P6" s="418"/>
      <c r="Q6" s="418"/>
      <c r="R6" s="418"/>
      <c r="S6" s="418"/>
    </row>
    <row r="7" spans="1:19" ht="42">
      <c r="A7" s="418"/>
      <c r="C7" s="10" t="s">
        <v>82</v>
      </c>
      <c r="D7" s="3"/>
      <c r="E7" s="10" t="s">
        <v>83</v>
      </c>
      <c r="F7" s="3"/>
      <c r="G7" s="10" t="s">
        <v>84</v>
      </c>
      <c r="I7" s="10" t="s">
        <v>85</v>
      </c>
      <c r="J7" s="3"/>
      <c r="K7" s="10" t="s">
        <v>86</v>
      </c>
      <c r="L7" s="3"/>
      <c r="M7" s="10" t="s">
        <v>87</v>
      </c>
      <c r="O7" s="10" t="s">
        <v>85</v>
      </c>
      <c r="P7" s="3"/>
      <c r="Q7" s="10" t="s">
        <v>86</v>
      </c>
      <c r="R7" s="3"/>
      <c r="S7" s="10" t="s">
        <v>87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110" zoomScaleNormal="100" zoomScaleSheetLayoutView="110" workbookViewId="0">
      <selection sqref="A1:K1"/>
    </sheetView>
  </sheetViews>
  <sheetFormatPr defaultRowHeight="12.75"/>
  <cols>
    <col min="1" max="1" width="38.85546875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</row>
    <row r="2" spans="1:11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</row>
    <row r="3" spans="1:11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</row>
    <row r="4" spans="1:11" ht="14.45" customHeight="1"/>
    <row r="5" spans="1:11" ht="14.45" customHeight="1">
      <c r="A5" s="420" t="s">
        <v>70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</row>
    <row r="6" spans="1:11" ht="14.45" customHeight="1">
      <c r="I6" s="2" t="s">
        <v>62</v>
      </c>
      <c r="K6" s="2" t="s">
        <v>63</v>
      </c>
    </row>
    <row r="7" spans="1:11" ht="29.1" customHeight="1">
      <c r="A7" s="2" t="s">
        <v>88</v>
      </c>
      <c r="C7" s="9" t="s">
        <v>89</v>
      </c>
      <c r="E7" s="9" t="s">
        <v>90</v>
      </c>
      <c r="G7" s="9" t="s">
        <v>91</v>
      </c>
      <c r="I7" s="10" t="s">
        <v>92</v>
      </c>
      <c r="K7" s="10" t="s">
        <v>92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110" zoomScaleNormal="100" zoomScaleSheetLayoutView="110" workbookViewId="0">
      <selection sqref="A1:S1"/>
    </sheetView>
  </sheetViews>
  <sheetFormatPr defaultRowHeight="12.75"/>
  <cols>
    <col min="1" max="1" width="38.85546875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</row>
    <row r="2" spans="1:19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</row>
    <row r="3" spans="1:19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</row>
    <row r="4" spans="1:19" ht="14.45" customHeight="1"/>
    <row r="5" spans="1:19" ht="14.45" customHeight="1">
      <c r="A5" s="420" t="s">
        <v>93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</row>
    <row r="6" spans="1:19" ht="14.45" customHeight="1">
      <c r="A6" s="418" t="s">
        <v>50</v>
      </c>
      <c r="I6" s="418" t="s">
        <v>62</v>
      </c>
      <c r="J6" s="418"/>
      <c r="K6" s="418"/>
      <c r="L6" s="418"/>
      <c r="M6" s="418"/>
      <c r="O6" s="418" t="s">
        <v>63</v>
      </c>
      <c r="P6" s="418"/>
      <c r="Q6" s="418"/>
      <c r="R6" s="418"/>
      <c r="S6" s="418"/>
    </row>
    <row r="7" spans="1:19" ht="29.1" customHeight="1">
      <c r="A7" s="418"/>
      <c r="C7" s="9" t="s">
        <v>94</v>
      </c>
      <c r="E7" s="9" t="s">
        <v>35</v>
      </c>
      <c r="G7" s="9" t="s">
        <v>95</v>
      </c>
      <c r="I7" s="10" t="s">
        <v>96</v>
      </c>
      <c r="J7" s="3"/>
      <c r="K7" s="10" t="s">
        <v>86</v>
      </c>
      <c r="L7" s="3"/>
      <c r="M7" s="10" t="s">
        <v>97</v>
      </c>
      <c r="O7" s="10" t="s">
        <v>96</v>
      </c>
      <c r="P7" s="3"/>
      <c r="Q7" s="10" t="s">
        <v>86</v>
      </c>
      <c r="R7" s="3"/>
      <c r="S7" s="10" t="s">
        <v>97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110" zoomScaleNormal="100" zoomScaleSheetLayoutView="110" workbookViewId="0">
      <selection activeCell="E17" sqref="E17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</row>
    <row r="2" spans="1:18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</row>
    <row r="3" spans="1:18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</row>
    <row r="4" spans="1:18" ht="14.45" customHeight="1"/>
    <row r="5" spans="1:18" ht="14.45" customHeight="1">
      <c r="A5" s="420" t="s">
        <v>98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</row>
    <row r="6" spans="1:18" ht="14.45" customHeight="1">
      <c r="A6" s="418" t="s">
        <v>50</v>
      </c>
      <c r="C6" s="418" t="s">
        <v>62</v>
      </c>
      <c r="D6" s="418"/>
      <c r="E6" s="418"/>
      <c r="F6" s="418"/>
      <c r="G6" s="418"/>
      <c r="H6" s="418"/>
      <c r="I6" s="418"/>
      <c r="K6" s="418" t="s">
        <v>63</v>
      </c>
      <c r="L6" s="418"/>
      <c r="M6" s="418"/>
      <c r="N6" s="418"/>
      <c r="O6" s="418"/>
      <c r="P6" s="418"/>
      <c r="Q6" s="418"/>
      <c r="R6" s="418"/>
    </row>
    <row r="7" spans="1:18" ht="36.75" customHeight="1">
      <c r="A7" s="418"/>
      <c r="C7" s="10" t="s">
        <v>13</v>
      </c>
      <c r="D7" s="3"/>
      <c r="E7" s="10" t="s">
        <v>99</v>
      </c>
      <c r="F7" s="3"/>
      <c r="G7" s="10" t="s">
        <v>100</v>
      </c>
      <c r="H7" s="3"/>
      <c r="I7" s="10" t="s">
        <v>101</v>
      </c>
      <c r="K7" s="10" t="s">
        <v>13</v>
      </c>
      <c r="L7" s="3"/>
      <c r="M7" s="10" t="s">
        <v>99</v>
      </c>
      <c r="N7" s="3"/>
      <c r="O7" s="10" t="s">
        <v>100</v>
      </c>
      <c r="P7" s="3"/>
      <c r="Q7" s="500" t="s">
        <v>101</v>
      </c>
      <c r="R7" s="500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view="pageBreakPreview" zoomScaleNormal="100" zoomScaleSheetLayoutView="100" workbookViewId="0">
      <selection activeCell="G13" sqref="G13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</row>
    <row r="2" spans="1:18" ht="21.75" customHeight="1">
      <c r="A2" s="417" t="s">
        <v>49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</row>
    <row r="3" spans="1:18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</row>
    <row r="4" spans="1:18" ht="14.45" customHeight="1"/>
    <row r="5" spans="1:18" ht="14.45" customHeight="1">
      <c r="A5" s="420" t="s">
        <v>102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</row>
    <row r="6" spans="1:18" ht="14.45" customHeight="1">
      <c r="A6" s="418" t="s">
        <v>50</v>
      </c>
      <c r="C6" s="418" t="s">
        <v>62</v>
      </c>
      <c r="D6" s="418"/>
      <c r="E6" s="418"/>
      <c r="F6" s="418"/>
      <c r="G6" s="418"/>
      <c r="H6" s="418"/>
      <c r="I6" s="418"/>
      <c r="K6" s="418" t="s">
        <v>63</v>
      </c>
      <c r="L6" s="418"/>
      <c r="M6" s="418"/>
      <c r="N6" s="418"/>
      <c r="O6" s="418"/>
      <c r="P6" s="418"/>
      <c r="Q6" s="418"/>
      <c r="R6" s="418"/>
    </row>
    <row r="7" spans="1:18" ht="53.1" customHeight="1">
      <c r="A7" s="418"/>
      <c r="C7" s="10" t="s">
        <v>13</v>
      </c>
      <c r="D7" s="3"/>
      <c r="E7" s="10" t="s">
        <v>15</v>
      </c>
      <c r="F7" s="3"/>
      <c r="G7" s="10" t="s">
        <v>100</v>
      </c>
      <c r="H7" s="3"/>
      <c r="I7" s="10" t="s">
        <v>103</v>
      </c>
      <c r="K7" s="10" t="s">
        <v>13</v>
      </c>
      <c r="L7" s="3"/>
      <c r="M7" s="10" t="s">
        <v>15</v>
      </c>
      <c r="N7" s="3"/>
      <c r="O7" s="10" t="s">
        <v>100</v>
      </c>
      <c r="P7" s="3"/>
      <c r="Q7" s="500" t="s">
        <v>103</v>
      </c>
      <c r="R7" s="500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/>
  <cols>
    <col min="1" max="1" width="5.28515625" customWidth="1"/>
    <col min="2" max="2" width="41.42578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17" t="s">
        <v>0</v>
      </c>
      <c r="B1" s="417"/>
      <c r="C1" s="417"/>
      <c r="D1" s="417"/>
      <c r="E1" s="417"/>
      <c r="F1" s="417"/>
    </row>
    <row r="2" spans="1:6" ht="21.75" customHeight="1">
      <c r="A2" s="417" t="s">
        <v>49</v>
      </c>
      <c r="B2" s="417"/>
      <c r="C2" s="417"/>
      <c r="D2" s="417"/>
      <c r="E2" s="417"/>
      <c r="F2" s="417"/>
    </row>
    <row r="3" spans="1:6" ht="21.75" customHeight="1">
      <c r="A3" s="417" t="s">
        <v>2</v>
      </c>
      <c r="B3" s="417"/>
      <c r="C3" s="417"/>
      <c r="D3" s="417"/>
      <c r="E3" s="417"/>
      <c r="F3" s="417"/>
    </row>
    <row r="4" spans="1:6" ht="14.45" customHeight="1"/>
    <row r="5" spans="1:6" ht="29.1" customHeight="1">
      <c r="A5" s="1" t="s">
        <v>78</v>
      </c>
      <c r="B5" s="420" t="s">
        <v>59</v>
      </c>
      <c r="C5" s="420"/>
      <c r="D5" s="420"/>
      <c r="E5" s="420"/>
      <c r="F5" s="420"/>
    </row>
    <row r="6" spans="1:6" ht="14.45" customHeight="1">
      <c r="D6" s="2" t="s">
        <v>62</v>
      </c>
      <c r="F6" s="2" t="s">
        <v>9</v>
      </c>
    </row>
    <row r="7" spans="1:6" ht="14.45" customHeight="1">
      <c r="A7" s="418" t="s">
        <v>59</v>
      </c>
      <c r="B7" s="418"/>
      <c r="D7" s="4" t="s">
        <v>45</v>
      </c>
      <c r="F7" s="4" t="s">
        <v>45</v>
      </c>
    </row>
    <row r="8" spans="1:6" ht="21.75" customHeight="1">
      <c r="A8" s="501" t="s">
        <v>59</v>
      </c>
      <c r="B8" s="501"/>
      <c r="D8" s="6">
        <v>0</v>
      </c>
      <c r="F8" s="6">
        <v>0</v>
      </c>
    </row>
    <row r="9" spans="1:6" ht="21.75" customHeight="1">
      <c r="A9" s="502" t="s">
        <v>79</v>
      </c>
      <c r="B9" s="502"/>
      <c r="D9" s="7">
        <v>0</v>
      </c>
      <c r="F9" s="7">
        <v>0</v>
      </c>
    </row>
    <row r="10" spans="1:6" ht="21.75" customHeight="1">
      <c r="A10" s="503" t="s">
        <v>80</v>
      </c>
      <c r="B10" s="503"/>
      <c r="D10" s="8">
        <v>0</v>
      </c>
      <c r="F10" s="8">
        <v>0</v>
      </c>
    </row>
    <row r="11" spans="1:6" ht="21.75" customHeight="1">
      <c r="A11" s="504" t="s">
        <v>48</v>
      </c>
      <c r="B11" s="504"/>
      <c r="D11" s="5">
        <v>0</v>
      </c>
      <c r="F11" s="5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Normal="100" zoomScaleSheetLayoutView="100" workbookViewId="0">
      <selection sqref="A1:AA1"/>
    </sheetView>
  </sheetViews>
  <sheetFormatPr defaultRowHeight="12.75"/>
  <cols>
    <col min="1" max="1" width="5.28515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</row>
    <row r="2" spans="1:27" ht="21.75" customHeight="1">
      <c r="A2" s="417" t="s">
        <v>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</row>
    <row r="3" spans="1:27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</row>
    <row r="4" spans="1:27" ht="14.45" customHeight="1"/>
    <row r="5" spans="1:27" ht="14.45" customHeight="1">
      <c r="A5" s="1" t="s">
        <v>21</v>
      </c>
      <c r="B5" s="420" t="s">
        <v>22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</row>
    <row r="6" spans="1:27" ht="14.45" customHeight="1">
      <c r="E6" s="418" t="s">
        <v>7</v>
      </c>
      <c r="F6" s="418"/>
      <c r="G6" s="418"/>
      <c r="H6" s="418"/>
      <c r="I6" s="418"/>
      <c r="K6" s="418" t="s">
        <v>8</v>
      </c>
      <c r="L6" s="418"/>
      <c r="M6" s="418"/>
      <c r="N6" s="418"/>
      <c r="O6" s="418"/>
      <c r="P6" s="418"/>
      <c r="Q6" s="418"/>
      <c r="S6" s="418" t="s">
        <v>9</v>
      </c>
      <c r="T6" s="418"/>
      <c r="U6" s="418"/>
      <c r="V6" s="418"/>
      <c r="W6" s="418"/>
      <c r="X6" s="418"/>
      <c r="Y6" s="418"/>
      <c r="Z6" s="418"/>
      <c r="AA6" s="418"/>
    </row>
    <row r="7" spans="1:27" ht="14.45" customHeight="1">
      <c r="E7" s="3"/>
      <c r="F7" s="3"/>
      <c r="G7" s="3"/>
      <c r="H7" s="3"/>
      <c r="I7" s="3"/>
      <c r="K7" s="419" t="s">
        <v>23</v>
      </c>
      <c r="L7" s="419"/>
      <c r="M7" s="419"/>
      <c r="N7" s="3"/>
      <c r="O7" s="419" t="s">
        <v>24</v>
      </c>
      <c r="P7" s="419"/>
      <c r="Q7" s="41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18" t="s">
        <v>25</v>
      </c>
      <c r="B8" s="418"/>
      <c r="D8" s="418" t="s">
        <v>26</v>
      </c>
      <c r="E8" s="41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Normal="100" zoomScaleSheetLayoutView="100" workbookViewId="0">
      <selection sqref="A1:AL1"/>
    </sheetView>
  </sheetViews>
  <sheetFormatPr defaultRowHeight="12.75"/>
  <cols>
    <col min="1" max="1" width="5.28515625" customWidth="1"/>
    <col min="2" max="2" width="28.42578125" customWidth="1"/>
    <col min="3" max="3" width="1.28515625" customWidth="1"/>
    <col min="4" max="4" width="16.85546875" customWidth="1"/>
    <col min="5" max="5" width="1.28515625" customWidth="1"/>
    <col min="6" max="6" width="24.57031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570312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</row>
    <row r="2" spans="1:38" ht="21.75" customHeight="1">
      <c r="A2" s="417" t="s">
        <v>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</row>
    <row r="3" spans="1:38" ht="21.75" customHeight="1">
      <c r="A3" s="417" t="s">
        <v>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</row>
    <row r="4" spans="1:38" ht="14.45" customHeight="1"/>
    <row r="5" spans="1:38" ht="14.45" customHeight="1">
      <c r="A5" s="1" t="s">
        <v>28</v>
      </c>
      <c r="B5" s="420" t="s">
        <v>29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</row>
    <row r="6" spans="1:38" ht="14.45" customHeight="1">
      <c r="A6" s="418" t="s">
        <v>30</v>
      </c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 t="s">
        <v>7</v>
      </c>
      <c r="Q6" s="418"/>
      <c r="R6" s="418"/>
      <c r="S6" s="418"/>
      <c r="T6" s="418"/>
      <c r="V6" s="418" t="s">
        <v>8</v>
      </c>
      <c r="W6" s="418"/>
      <c r="X6" s="418"/>
      <c r="Y6" s="418"/>
      <c r="Z6" s="418"/>
      <c r="AA6" s="418"/>
      <c r="AB6" s="418"/>
      <c r="AD6" s="418" t="s">
        <v>9</v>
      </c>
      <c r="AE6" s="418"/>
      <c r="AF6" s="418"/>
      <c r="AG6" s="418"/>
      <c r="AH6" s="418"/>
      <c r="AI6" s="418"/>
      <c r="AJ6" s="418"/>
      <c r="AK6" s="418"/>
      <c r="AL6" s="41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19" t="s">
        <v>10</v>
      </c>
      <c r="W7" s="419"/>
      <c r="X7" s="419"/>
      <c r="Y7" s="3"/>
      <c r="Z7" s="419" t="s">
        <v>11</v>
      </c>
      <c r="AA7" s="419"/>
      <c r="AB7" s="41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18" t="s">
        <v>31</v>
      </c>
      <c r="B8" s="418"/>
      <c r="D8" s="2" t="s">
        <v>32</v>
      </c>
      <c r="F8" s="2" t="s">
        <v>33</v>
      </c>
      <c r="H8" s="2" t="s">
        <v>34</v>
      </c>
      <c r="J8" s="2" t="s">
        <v>35</v>
      </c>
      <c r="L8" s="2" t="s">
        <v>36</v>
      </c>
      <c r="N8" s="2" t="s">
        <v>20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494E-A3EC-4224-984A-995C7ABD7672}">
  <sheetPr>
    <pageSetUpPr fitToPage="1"/>
  </sheetPr>
  <dimension ref="A1:AG95"/>
  <sheetViews>
    <sheetView rightToLeft="1" view="pageBreakPreview" zoomScale="55" zoomScaleNormal="70" zoomScaleSheetLayoutView="55" workbookViewId="0">
      <selection activeCell="P50" sqref="P50"/>
    </sheetView>
  </sheetViews>
  <sheetFormatPr defaultColWidth="9.140625" defaultRowHeight="20.25"/>
  <cols>
    <col min="1" max="1" width="47.5703125" style="94" customWidth="1"/>
    <col min="2" max="2" width="0.42578125" style="94" customWidth="1"/>
    <col min="3" max="3" width="23.7109375" style="18" bestFit="1" customWidth="1"/>
    <col min="4" max="4" width="0.42578125" style="320" customWidth="1"/>
    <col min="5" max="5" width="31.5703125" style="381" bestFit="1" customWidth="1"/>
    <col min="6" max="6" width="0.5703125" style="320" customWidth="1"/>
    <col min="7" max="7" width="32.42578125" style="14" bestFit="1" customWidth="1"/>
    <col min="8" max="8" width="0.5703125" style="320" customWidth="1"/>
    <col min="9" max="9" width="31.5703125" style="320" bestFit="1" customWidth="1"/>
    <col min="10" max="10" width="0.42578125" style="320" customWidth="1"/>
    <col min="11" max="11" width="30.140625" style="320" bestFit="1" customWidth="1"/>
    <col min="12" max="13" width="0.28515625" style="320" customWidth="1"/>
    <col min="14" max="14" width="20.5703125" style="320" bestFit="1" customWidth="1"/>
    <col min="15" max="15" width="1.42578125" style="320" customWidth="1"/>
    <col min="16" max="16" width="26.5703125" style="320" bestFit="1" customWidth="1"/>
    <col min="17" max="17" width="1" style="320" customWidth="1"/>
    <col min="18" max="18" width="32.7109375" style="320" bestFit="1" customWidth="1"/>
    <col min="19" max="19" width="0.42578125" style="320" customWidth="1"/>
    <col min="20" max="20" width="17.140625" style="320" bestFit="1" customWidth="1"/>
    <col min="21" max="21" width="0.5703125" style="320" customWidth="1"/>
    <col min="22" max="22" width="34.140625" style="320" bestFit="1" customWidth="1"/>
    <col min="23" max="23" width="0.5703125" style="320" customWidth="1"/>
    <col min="24" max="24" width="32.42578125" style="320" bestFit="1" customWidth="1"/>
    <col min="25" max="25" width="0.5703125" style="320" customWidth="1"/>
    <col min="26" max="26" width="23.140625" style="320" bestFit="1" customWidth="1"/>
    <col min="27" max="27" width="25" style="320" customWidth="1"/>
    <col min="28" max="28" width="29.42578125" style="94" bestFit="1" customWidth="1"/>
    <col min="29" max="29" width="22.42578125" style="94" bestFit="1" customWidth="1"/>
    <col min="30" max="30" width="27.7109375" style="94" bestFit="1" customWidth="1"/>
    <col min="31" max="31" width="19.140625" style="94" customWidth="1"/>
    <col min="32" max="32" width="12.42578125" style="94" bestFit="1" customWidth="1"/>
    <col min="33" max="33" width="11.28515625" style="94" bestFit="1" customWidth="1"/>
    <col min="34" max="16384" width="9.140625" style="94"/>
  </cols>
  <sheetData>
    <row r="1" spans="1:33" ht="30">
      <c r="A1" s="423" t="str">
        <f>جلد!G2</f>
        <v>صندوق سرمایه‌گذاری بخشی فرا الگوریتم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</row>
    <row r="2" spans="1:33" ht="30">
      <c r="A2" s="423" t="str">
        <f>جلد!G3</f>
        <v xml:space="preserve">صورت وضعیت پرتفوی 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320" t="s">
        <v>106</v>
      </c>
      <c r="AB2" s="321">
        <v>10840402104481</v>
      </c>
    </row>
    <row r="3" spans="1:33" ht="30">
      <c r="A3" s="423" t="str">
        <f>جلد!F5</f>
        <v>برای دوره یک ماهه منتهی به 31 خرداد ماه 1405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B3" s="330"/>
    </row>
    <row r="4" spans="1:33" ht="21.75">
      <c r="A4" s="322"/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B4" s="372"/>
    </row>
    <row r="5" spans="1:33" ht="30">
      <c r="A5" s="424" t="s">
        <v>107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</row>
    <row r="6" spans="1:33" ht="30">
      <c r="A6" s="424" t="s">
        <v>108</v>
      </c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4"/>
      <c r="V6" s="424"/>
      <c r="W6" s="424"/>
      <c r="X6" s="424"/>
      <c r="Y6" s="424"/>
      <c r="Z6" s="424"/>
      <c r="AB6" s="383"/>
    </row>
    <row r="7" spans="1:33" ht="24.75">
      <c r="A7" s="99"/>
      <c r="B7" s="99"/>
      <c r="C7" s="323"/>
      <c r="D7" s="324"/>
      <c r="E7" s="325"/>
      <c r="F7" s="324"/>
      <c r="G7" s="11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  <c r="W7" s="324"/>
      <c r="X7" s="324"/>
      <c r="Y7" s="324"/>
      <c r="Z7" s="324"/>
    </row>
    <row r="8" spans="1:33" ht="30.75" thickBot="1">
      <c r="A8" s="326"/>
      <c r="B8" s="327"/>
      <c r="C8" s="425" t="str">
        <f>جلد!I6</f>
        <v>1405/02/31</v>
      </c>
      <c r="D8" s="425"/>
      <c r="E8" s="425"/>
      <c r="F8" s="425"/>
      <c r="G8" s="425"/>
      <c r="H8" s="326"/>
      <c r="I8" s="426" t="s">
        <v>8</v>
      </c>
      <c r="J8" s="426"/>
      <c r="K8" s="426"/>
      <c r="L8" s="426"/>
      <c r="M8" s="426"/>
      <c r="N8" s="426"/>
      <c r="O8" s="426"/>
      <c r="P8" s="426"/>
      <c r="Q8" s="324"/>
      <c r="R8" s="425" t="str">
        <f>جلد!I7</f>
        <v>1405/03/31</v>
      </c>
      <c r="S8" s="425"/>
      <c r="T8" s="425"/>
      <c r="U8" s="425"/>
      <c r="V8" s="425"/>
      <c r="W8" s="425"/>
      <c r="X8" s="425"/>
      <c r="Y8" s="425"/>
      <c r="Z8" s="425"/>
      <c r="AB8" s="330"/>
    </row>
    <row r="9" spans="1:33" ht="27.75">
      <c r="A9" s="427" t="s">
        <v>109</v>
      </c>
      <c r="B9" s="88"/>
      <c r="C9" s="429" t="s">
        <v>13</v>
      </c>
      <c r="D9" s="431"/>
      <c r="E9" s="432" t="s">
        <v>14</v>
      </c>
      <c r="F9" s="431"/>
      <c r="G9" s="421" t="s">
        <v>15</v>
      </c>
      <c r="H9" s="90"/>
      <c r="I9" s="435" t="s">
        <v>10</v>
      </c>
      <c r="J9" s="435"/>
      <c r="K9" s="435"/>
      <c r="L9" s="324"/>
      <c r="M9" s="324"/>
      <c r="N9" s="436" t="s">
        <v>11</v>
      </c>
      <c r="O9" s="436"/>
      <c r="P9" s="436"/>
      <c r="Q9" s="324"/>
      <c r="R9" s="437" t="s">
        <v>13</v>
      </c>
      <c r="S9" s="431"/>
      <c r="T9" s="434" t="s">
        <v>17</v>
      </c>
      <c r="U9" s="332"/>
      <c r="V9" s="437" t="s">
        <v>14</v>
      </c>
      <c r="W9" s="431"/>
      <c r="X9" s="434" t="s">
        <v>15</v>
      </c>
      <c r="Y9" s="90"/>
      <c r="Z9" s="434" t="s">
        <v>110</v>
      </c>
      <c r="AB9" s="330"/>
    </row>
    <row r="10" spans="1:33" ht="28.5" thickBot="1">
      <c r="A10" s="428"/>
      <c r="B10" s="88"/>
      <c r="C10" s="430"/>
      <c r="D10" s="431"/>
      <c r="E10" s="433"/>
      <c r="F10" s="431"/>
      <c r="G10" s="422"/>
      <c r="H10" s="90"/>
      <c r="I10" s="334" t="s">
        <v>13</v>
      </c>
      <c r="J10" s="334"/>
      <c r="K10" s="334" t="s">
        <v>14</v>
      </c>
      <c r="L10" s="325"/>
      <c r="M10" s="325"/>
      <c r="N10" s="334" t="s">
        <v>13</v>
      </c>
      <c r="O10" s="334"/>
      <c r="P10" s="334" t="s">
        <v>16</v>
      </c>
      <c r="Q10" s="324"/>
      <c r="R10" s="433"/>
      <c r="S10" s="431"/>
      <c r="T10" s="428"/>
      <c r="U10" s="332"/>
      <c r="V10" s="433"/>
      <c r="W10" s="431"/>
      <c r="X10" s="428"/>
      <c r="Y10" s="90"/>
      <c r="Z10" s="428"/>
      <c r="AB10" s="336"/>
      <c r="AD10" s="337"/>
    </row>
    <row r="11" spans="1:33" ht="24.75">
      <c r="A11" s="332"/>
      <c r="B11" s="88"/>
      <c r="C11" s="12"/>
      <c r="D11" s="332"/>
      <c r="E11" s="90" t="s">
        <v>111</v>
      </c>
      <c r="F11" s="332"/>
      <c r="G11" s="90" t="s">
        <v>111</v>
      </c>
      <c r="H11" s="90"/>
      <c r="I11" s="325"/>
      <c r="J11" s="325"/>
      <c r="K11" s="90" t="s">
        <v>111</v>
      </c>
      <c r="L11" s="325"/>
      <c r="M11" s="325"/>
      <c r="N11" s="325"/>
      <c r="O11" s="325"/>
      <c r="P11" s="90" t="s">
        <v>111</v>
      </c>
      <c r="Q11" s="324"/>
      <c r="R11" s="90"/>
      <c r="S11" s="332"/>
      <c r="T11" s="90" t="s">
        <v>111</v>
      </c>
      <c r="U11" s="332"/>
      <c r="V11" s="90" t="s">
        <v>111</v>
      </c>
      <c r="W11" s="332"/>
      <c r="X11" s="90" t="s">
        <v>111</v>
      </c>
      <c r="Y11" s="90"/>
      <c r="Z11" s="332" t="s">
        <v>112</v>
      </c>
    </row>
    <row r="12" spans="1:33" ht="27.75">
      <c r="A12" s="87" t="s">
        <v>116</v>
      </c>
      <c r="B12" s="88"/>
      <c r="C12" s="89">
        <v>106808872</v>
      </c>
      <c r="D12" s="36"/>
      <c r="E12" s="39">
        <v>498949377547</v>
      </c>
      <c r="F12" s="36"/>
      <c r="G12" s="39">
        <v>968686808293.68201</v>
      </c>
      <c r="H12" s="36"/>
      <c r="I12" s="39">
        <v>8431651</v>
      </c>
      <c r="J12" s="36"/>
      <c r="K12" s="39">
        <v>137798123032</v>
      </c>
      <c r="L12" s="36"/>
      <c r="M12" s="36"/>
      <c r="N12" s="39">
        <v>0</v>
      </c>
      <c r="O12" s="39"/>
      <c r="P12" s="39">
        <v>0</v>
      </c>
      <c r="Q12" s="36">
        <v>0</v>
      </c>
      <c r="R12" s="39">
        <f t="shared" ref="R12:R43" si="0">C12+I12-N12</f>
        <v>115240523</v>
      </c>
      <c r="S12" s="36"/>
      <c r="T12" s="39">
        <v>16350</v>
      </c>
      <c r="U12" s="36"/>
      <c r="V12" s="39">
        <v>636747500579</v>
      </c>
      <c r="W12" s="36"/>
      <c r="X12" s="39">
        <v>1869617819930.3799</v>
      </c>
      <c r="Y12" s="90"/>
      <c r="Z12" s="13">
        <f t="shared" ref="Z12:Z43" si="1">X12/$AB$2*100</f>
        <v>17.246757102834337</v>
      </c>
      <c r="AA12" s="14"/>
      <c r="AB12" s="91"/>
      <c r="AC12" s="338"/>
      <c r="AD12" s="92"/>
      <c r="AE12" s="93"/>
      <c r="AF12" s="91"/>
      <c r="AG12" s="91"/>
    </row>
    <row r="13" spans="1:33" ht="27.75">
      <c r="A13" s="87" t="s">
        <v>118</v>
      </c>
      <c r="B13" s="88"/>
      <c r="C13" s="89">
        <v>345306230</v>
      </c>
      <c r="D13" s="36"/>
      <c r="E13" s="39">
        <v>204480393951</v>
      </c>
      <c r="F13" s="36"/>
      <c r="G13" s="39">
        <v>342294375829.258</v>
      </c>
      <c r="H13" s="36"/>
      <c r="I13" s="39">
        <v>210000000</v>
      </c>
      <c r="J13" s="36"/>
      <c r="K13" s="39">
        <v>323976184754</v>
      </c>
      <c r="L13" s="36"/>
      <c r="M13" s="36"/>
      <c r="N13" s="39">
        <v>0</v>
      </c>
      <c r="O13" s="39"/>
      <c r="P13" s="39">
        <v>0</v>
      </c>
      <c r="Q13" s="36">
        <v>0</v>
      </c>
      <c r="R13" s="39">
        <f t="shared" si="0"/>
        <v>555306230</v>
      </c>
      <c r="S13" s="36"/>
      <c r="T13" s="39">
        <v>1527</v>
      </c>
      <c r="U13" s="36"/>
      <c r="V13" s="39">
        <v>528456578705</v>
      </c>
      <c r="W13" s="36"/>
      <c r="X13" s="39">
        <v>841397939509.88696</v>
      </c>
      <c r="Y13" s="90"/>
      <c r="Z13" s="13">
        <f t="shared" si="1"/>
        <v>7.7616856957924636</v>
      </c>
      <c r="AA13" s="14"/>
      <c r="AB13" s="91"/>
      <c r="AC13" s="338"/>
      <c r="AD13" s="92"/>
      <c r="AE13" s="93"/>
      <c r="AF13" s="91"/>
      <c r="AG13" s="91"/>
    </row>
    <row r="14" spans="1:33" ht="27.75">
      <c r="A14" s="87" t="s">
        <v>115</v>
      </c>
      <c r="B14" s="88"/>
      <c r="C14" s="89">
        <v>118052543</v>
      </c>
      <c r="D14" s="36"/>
      <c r="E14" s="39">
        <v>175285125965</v>
      </c>
      <c r="F14" s="36"/>
      <c r="G14" s="39">
        <v>252670973189.51001</v>
      </c>
      <c r="H14" s="36"/>
      <c r="I14" s="39">
        <v>37947457</v>
      </c>
      <c r="J14" s="36"/>
      <c r="K14" s="39">
        <v>123884093038</v>
      </c>
      <c r="L14" s="36"/>
      <c r="M14" s="36"/>
      <c r="N14" s="39">
        <v>0</v>
      </c>
      <c r="O14" s="39"/>
      <c r="P14" s="39">
        <v>0</v>
      </c>
      <c r="Q14" s="36">
        <v>0</v>
      </c>
      <c r="R14" s="39">
        <f t="shared" si="0"/>
        <v>156000000</v>
      </c>
      <c r="S14" s="36"/>
      <c r="T14" s="39">
        <v>3626</v>
      </c>
      <c r="U14" s="36"/>
      <c r="V14" s="39">
        <v>299169219003</v>
      </c>
      <c r="W14" s="36"/>
      <c r="X14" s="39">
        <v>561283479120</v>
      </c>
      <c r="Y14" s="90"/>
      <c r="Z14" s="13">
        <f t="shared" si="1"/>
        <v>5.1776998095669091</v>
      </c>
      <c r="AA14" s="14"/>
      <c r="AB14" s="91"/>
      <c r="AC14" s="338"/>
      <c r="AD14" s="92"/>
      <c r="AE14" s="93"/>
      <c r="AF14" s="91"/>
      <c r="AG14" s="91"/>
    </row>
    <row r="15" spans="1:33" ht="27.75">
      <c r="A15" s="87" t="s">
        <v>144</v>
      </c>
      <c r="B15" s="88"/>
      <c r="C15" s="89">
        <v>5550000</v>
      </c>
      <c r="D15" s="36"/>
      <c r="E15" s="39">
        <v>148322481613</v>
      </c>
      <c r="F15" s="36"/>
      <c r="G15" s="39">
        <v>148140949650</v>
      </c>
      <c r="H15" s="36"/>
      <c r="I15" s="39">
        <v>3450000</v>
      </c>
      <c r="J15" s="36"/>
      <c r="K15" s="39">
        <v>141482827557</v>
      </c>
      <c r="L15" s="36"/>
      <c r="M15" s="36"/>
      <c r="N15" s="39">
        <v>0</v>
      </c>
      <c r="O15" s="39"/>
      <c r="P15" s="39">
        <v>0</v>
      </c>
      <c r="Q15" s="36">
        <v>0</v>
      </c>
      <c r="R15" s="39">
        <f t="shared" si="0"/>
        <v>9000000</v>
      </c>
      <c r="S15" s="36"/>
      <c r="T15" s="39">
        <v>46500</v>
      </c>
      <c r="U15" s="36"/>
      <c r="V15" s="39">
        <v>289805309170</v>
      </c>
      <c r="W15" s="36"/>
      <c r="X15" s="39">
        <v>415264995000</v>
      </c>
      <c r="Y15" s="90"/>
      <c r="Z15" s="13">
        <f t="shared" si="1"/>
        <v>3.8307157889313501</v>
      </c>
      <c r="AA15" s="14"/>
      <c r="AB15" s="91"/>
      <c r="AC15" s="338"/>
      <c r="AD15" s="92"/>
      <c r="AE15" s="93"/>
      <c r="AF15" s="91"/>
      <c r="AG15" s="91"/>
    </row>
    <row r="16" spans="1:33" ht="27.75">
      <c r="A16" s="87" t="s">
        <v>141</v>
      </c>
      <c r="B16" s="88"/>
      <c r="C16" s="89">
        <v>20820269</v>
      </c>
      <c r="D16" s="36"/>
      <c r="E16" s="39">
        <v>155766069211</v>
      </c>
      <c r="F16" s="36"/>
      <c r="G16" s="39">
        <v>194404279497.12799</v>
      </c>
      <c r="H16" s="36"/>
      <c r="I16" s="39">
        <v>5400000</v>
      </c>
      <c r="J16" s="36"/>
      <c r="K16" s="39">
        <v>80393992829</v>
      </c>
      <c r="L16" s="36"/>
      <c r="M16" s="36"/>
      <c r="N16" s="39">
        <v>1720269</v>
      </c>
      <c r="O16" s="39"/>
      <c r="P16" s="39">
        <v>31391565214</v>
      </c>
      <c r="Q16" s="36">
        <v>0</v>
      </c>
      <c r="R16" s="39">
        <f t="shared" si="0"/>
        <v>24500000</v>
      </c>
      <c r="S16" s="36"/>
      <c r="T16" s="39">
        <v>16800</v>
      </c>
      <c r="U16" s="36"/>
      <c r="V16" s="39">
        <v>220959954420</v>
      </c>
      <c r="W16" s="36"/>
      <c r="X16" s="39">
        <v>408418332000</v>
      </c>
      <c r="Y16" s="90"/>
      <c r="Z16" s="13">
        <f t="shared" si="1"/>
        <v>3.7675570339883961</v>
      </c>
      <c r="AA16" s="14"/>
      <c r="AB16" s="91"/>
      <c r="AC16" s="338"/>
      <c r="AD16" s="92"/>
      <c r="AE16" s="93"/>
      <c r="AF16" s="91"/>
      <c r="AG16" s="91"/>
    </row>
    <row r="17" spans="1:33" ht="27.75">
      <c r="A17" s="87" t="s">
        <v>117</v>
      </c>
      <c r="B17" s="88"/>
      <c r="C17" s="89">
        <v>47428571</v>
      </c>
      <c r="D17" s="36"/>
      <c r="E17" s="39">
        <v>146475528907</v>
      </c>
      <c r="F17" s="36"/>
      <c r="G17" s="39">
        <v>140150481579.29401</v>
      </c>
      <c r="H17" s="36"/>
      <c r="I17" s="39">
        <v>26571429</v>
      </c>
      <c r="J17" s="36"/>
      <c r="K17" s="39">
        <v>113643263851</v>
      </c>
      <c r="L17" s="36"/>
      <c r="M17" s="36"/>
      <c r="N17" s="39">
        <v>0</v>
      </c>
      <c r="O17" s="39"/>
      <c r="P17" s="39">
        <v>0</v>
      </c>
      <c r="Q17" s="36">
        <v>0</v>
      </c>
      <c r="R17" s="39">
        <f t="shared" si="0"/>
        <v>74000000</v>
      </c>
      <c r="S17" s="36"/>
      <c r="T17" s="39">
        <v>5130</v>
      </c>
      <c r="U17" s="36"/>
      <c r="V17" s="39">
        <v>260118792758</v>
      </c>
      <c r="W17" s="36"/>
      <c r="X17" s="39">
        <v>376685537400</v>
      </c>
      <c r="Y17" s="90"/>
      <c r="Z17" s="13">
        <f t="shared" si="1"/>
        <v>3.4748299349919214</v>
      </c>
      <c r="AA17" s="14"/>
      <c r="AB17" s="91"/>
      <c r="AC17" s="338"/>
      <c r="AD17" s="339"/>
      <c r="AE17" s="93"/>
      <c r="AF17" s="91"/>
      <c r="AG17" s="91"/>
    </row>
    <row r="18" spans="1:33" ht="27.75">
      <c r="A18" s="87" t="s">
        <v>253</v>
      </c>
      <c r="B18" s="88"/>
      <c r="C18" s="89">
        <v>0</v>
      </c>
      <c r="D18" s="36"/>
      <c r="E18" s="39">
        <v>0</v>
      </c>
      <c r="F18" s="36"/>
      <c r="G18" s="39">
        <v>0</v>
      </c>
      <c r="H18" s="36"/>
      <c r="I18" s="39">
        <v>20000000</v>
      </c>
      <c r="J18" s="36"/>
      <c r="K18" s="39">
        <v>366674259267</v>
      </c>
      <c r="L18" s="36"/>
      <c r="M18" s="36"/>
      <c r="N18" s="39">
        <v>0</v>
      </c>
      <c r="O18" s="39"/>
      <c r="P18" s="39">
        <v>0</v>
      </c>
      <c r="Q18" s="36"/>
      <c r="R18" s="39">
        <f t="shared" si="0"/>
        <v>20000000</v>
      </c>
      <c r="S18" s="36"/>
      <c r="T18" s="39">
        <v>18930</v>
      </c>
      <c r="U18" s="36"/>
      <c r="V18" s="39">
        <v>366674259267</v>
      </c>
      <c r="W18" s="36"/>
      <c r="X18" s="39">
        <v>375673422000</v>
      </c>
      <c r="Y18" s="90"/>
      <c r="Z18" s="13">
        <f t="shared" si="1"/>
        <v>3.4654934233916586</v>
      </c>
      <c r="AA18" s="14"/>
      <c r="AB18" s="91"/>
      <c r="AC18" s="338"/>
      <c r="AD18" s="92"/>
      <c r="AE18" s="93"/>
      <c r="AF18" s="91"/>
      <c r="AG18" s="91"/>
    </row>
    <row r="19" spans="1:33" ht="27.75">
      <c r="A19" s="87" t="s">
        <v>258</v>
      </c>
      <c r="B19" s="88"/>
      <c r="C19" s="89">
        <v>0</v>
      </c>
      <c r="D19" s="36"/>
      <c r="E19" s="39">
        <v>0</v>
      </c>
      <c r="F19" s="36"/>
      <c r="G19" s="39">
        <v>0</v>
      </c>
      <c r="H19" s="36"/>
      <c r="I19" s="39">
        <v>70000000</v>
      </c>
      <c r="J19" s="36"/>
      <c r="K19" s="39">
        <v>343209182665</v>
      </c>
      <c r="L19" s="36"/>
      <c r="M19" s="36"/>
      <c r="N19" s="39">
        <v>0</v>
      </c>
      <c r="O19" s="39"/>
      <c r="P19" s="39">
        <v>0</v>
      </c>
      <c r="Q19" s="36"/>
      <c r="R19" s="39">
        <f t="shared" si="0"/>
        <v>70000000</v>
      </c>
      <c r="S19" s="36"/>
      <c r="T19" s="39">
        <v>5150</v>
      </c>
      <c r="U19" s="36"/>
      <c r="V19" s="39">
        <v>343209182665</v>
      </c>
      <c r="W19" s="36"/>
      <c r="X19" s="39">
        <v>357713335000</v>
      </c>
      <c r="Y19" s="90"/>
      <c r="Z19" s="13">
        <f t="shared" si="1"/>
        <v>3.2998161097007204</v>
      </c>
      <c r="AA19" s="14"/>
      <c r="AB19" s="91"/>
      <c r="AC19" s="338"/>
      <c r="AD19" s="92"/>
      <c r="AE19" s="93"/>
      <c r="AF19" s="91"/>
      <c r="AG19" s="91"/>
    </row>
    <row r="20" spans="1:33" ht="27.75">
      <c r="A20" s="87" t="s">
        <v>182</v>
      </c>
      <c r="B20" s="88"/>
      <c r="C20" s="89">
        <v>72229958</v>
      </c>
      <c r="D20" s="36"/>
      <c r="E20" s="39">
        <v>75455327146</v>
      </c>
      <c r="F20" s="36"/>
      <c r="G20" s="39">
        <v>96756687573.291</v>
      </c>
      <c r="H20" s="36"/>
      <c r="I20" s="39">
        <v>86007729</v>
      </c>
      <c r="J20" s="36"/>
      <c r="K20" s="39">
        <v>154730330929</v>
      </c>
      <c r="L20" s="36"/>
      <c r="M20" s="36"/>
      <c r="N20" s="39">
        <v>0</v>
      </c>
      <c r="O20" s="39"/>
      <c r="P20" s="39">
        <v>0</v>
      </c>
      <c r="Q20" s="36">
        <v>0</v>
      </c>
      <c r="R20" s="39">
        <f t="shared" si="0"/>
        <v>158237687</v>
      </c>
      <c r="S20" s="36"/>
      <c r="T20" s="39">
        <v>2186</v>
      </c>
      <c r="U20" s="36"/>
      <c r="V20" s="39">
        <v>230185658075</v>
      </c>
      <c r="W20" s="36"/>
      <c r="X20" s="39">
        <v>343233718159.36499</v>
      </c>
      <c r="Y20" s="90"/>
      <c r="Z20" s="13">
        <f t="shared" si="1"/>
        <v>3.1662452633328573</v>
      </c>
      <c r="AA20" s="14"/>
      <c r="AB20" s="91"/>
      <c r="AC20" s="338"/>
      <c r="AD20" s="92"/>
      <c r="AE20" s="93"/>
      <c r="AF20" s="91"/>
      <c r="AG20" s="91"/>
    </row>
    <row r="21" spans="1:33" ht="27.75">
      <c r="A21" s="87" t="s">
        <v>180</v>
      </c>
      <c r="B21" s="88"/>
      <c r="C21" s="89">
        <v>18809620</v>
      </c>
      <c r="D21" s="36"/>
      <c r="E21" s="39">
        <v>88998864104</v>
      </c>
      <c r="F21" s="36"/>
      <c r="G21" s="39">
        <v>94049012830.858597</v>
      </c>
      <c r="H21" s="36"/>
      <c r="I21" s="39">
        <v>21790380</v>
      </c>
      <c r="J21" s="36"/>
      <c r="K21" s="39">
        <v>153741536207</v>
      </c>
      <c r="L21" s="36"/>
      <c r="M21" s="36"/>
      <c r="N21" s="39">
        <v>600000</v>
      </c>
      <c r="O21" s="39"/>
      <c r="P21" s="39">
        <v>4378424420</v>
      </c>
      <c r="Q21" s="36">
        <v>0</v>
      </c>
      <c r="R21" s="39">
        <f t="shared" si="0"/>
        <v>40000000</v>
      </c>
      <c r="S21" s="36"/>
      <c r="T21" s="39">
        <v>8010</v>
      </c>
      <c r="U21" s="36"/>
      <c r="V21" s="39">
        <v>239153103754</v>
      </c>
      <c r="W21" s="36"/>
      <c r="X21" s="39">
        <v>317923308000</v>
      </c>
      <c r="Y21" s="90"/>
      <c r="Z21" s="13">
        <f t="shared" si="1"/>
        <v>2.9327630556119582</v>
      </c>
      <c r="AA21" s="14"/>
      <c r="AB21" s="91"/>
      <c r="AC21" s="338"/>
      <c r="AD21" s="92"/>
      <c r="AE21" s="93"/>
      <c r="AF21" s="91"/>
      <c r="AG21" s="91"/>
    </row>
    <row r="22" spans="1:33" ht="27.75">
      <c r="A22" s="87" t="s">
        <v>249</v>
      </c>
      <c r="B22" s="88"/>
      <c r="C22" s="89">
        <v>0</v>
      </c>
      <c r="D22" s="36"/>
      <c r="E22" s="39">
        <v>0</v>
      </c>
      <c r="F22" s="36"/>
      <c r="G22" s="39">
        <v>0</v>
      </c>
      <c r="H22" s="36"/>
      <c r="I22" s="39">
        <v>10900000</v>
      </c>
      <c r="J22" s="36"/>
      <c r="K22" s="39">
        <v>294925833326</v>
      </c>
      <c r="L22" s="36"/>
      <c r="M22" s="36"/>
      <c r="N22" s="39">
        <v>0</v>
      </c>
      <c r="O22" s="39"/>
      <c r="P22" s="39">
        <v>0</v>
      </c>
      <c r="Q22" s="36"/>
      <c r="R22" s="39">
        <f t="shared" si="0"/>
        <v>10900000</v>
      </c>
      <c r="S22" s="36"/>
      <c r="T22" s="39">
        <v>26890</v>
      </c>
      <c r="U22" s="36"/>
      <c r="V22" s="39">
        <v>294925833326</v>
      </c>
      <c r="W22" s="36"/>
      <c r="X22" s="39">
        <v>290835329270</v>
      </c>
      <c r="Y22" s="90"/>
      <c r="Z22" s="13">
        <f t="shared" si="1"/>
        <v>2.6828832221064935</v>
      </c>
      <c r="AA22" s="14"/>
      <c r="AB22" s="91"/>
      <c r="AC22" s="338"/>
      <c r="AD22" s="92"/>
      <c r="AE22" s="93"/>
      <c r="AF22" s="91"/>
      <c r="AG22" s="91"/>
    </row>
    <row r="23" spans="1:33" ht="27.75">
      <c r="A23" s="87" t="s">
        <v>178</v>
      </c>
      <c r="B23" s="88"/>
      <c r="C23" s="89">
        <v>21144329</v>
      </c>
      <c r="D23" s="36"/>
      <c r="E23" s="39">
        <v>86940884701</v>
      </c>
      <c r="F23" s="36"/>
      <c r="G23" s="39">
        <v>88014805598.001801</v>
      </c>
      <c r="H23" s="36"/>
      <c r="I23" s="39">
        <v>20455671</v>
      </c>
      <c r="J23" s="36"/>
      <c r="K23" s="39">
        <v>120002305819</v>
      </c>
      <c r="L23" s="36"/>
      <c r="M23" s="36"/>
      <c r="N23" s="39">
        <v>4000000</v>
      </c>
      <c r="O23" s="39"/>
      <c r="P23" s="39">
        <v>29171625029</v>
      </c>
      <c r="Q23" s="36">
        <v>0</v>
      </c>
      <c r="R23" s="39">
        <f t="shared" si="0"/>
        <v>37600000</v>
      </c>
      <c r="S23" s="36"/>
      <c r="T23" s="39">
        <v>7600</v>
      </c>
      <c r="U23" s="36"/>
      <c r="V23" s="39">
        <v>187044806812</v>
      </c>
      <c r="W23" s="36"/>
      <c r="X23" s="39">
        <v>283551075200</v>
      </c>
      <c r="Y23" s="90"/>
      <c r="Z23" s="13">
        <f t="shared" si="1"/>
        <v>2.6156877989128375</v>
      </c>
      <c r="AA23" s="14"/>
      <c r="AB23" s="91"/>
      <c r="AC23" s="338"/>
      <c r="AD23" s="92"/>
      <c r="AE23" s="93"/>
      <c r="AF23" s="91"/>
      <c r="AG23" s="91"/>
    </row>
    <row r="24" spans="1:33" ht="27.75">
      <c r="A24" s="87" t="s">
        <v>150</v>
      </c>
      <c r="B24" s="88"/>
      <c r="C24" s="89">
        <v>17560965</v>
      </c>
      <c r="D24" s="36"/>
      <c r="E24" s="39">
        <v>114180173482</v>
      </c>
      <c r="F24" s="36"/>
      <c r="G24" s="39">
        <v>150902394293.16299</v>
      </c>
      <c r="H24" s="36"/>
      <c r="I24" s="39">
        <v>1800000</v>
      </c>
      <c r="J24" s="36"/>
      <c r="K24" s="39">
        <v>22382771481</v>
      </c>
      <c r="L24" s="36"/>
      <c r="M24" s="36"/>
      <c r="N24" s="39">
        <v>0</v>
      </c>
      <c r="O24" s="39"/>
      <c r="P24" s="39">
        <v>0</v>
      </c>
      <c r="Q24" s="36">
        <v>3012641987</v>
      </c>
      <c r="R24" s="39">
        <f t="shared" si="0"/>
        <v>19360965</v>
      </c>
      <c r="S24" s="36"/>
      <c r="T24" s="39">
        <v>14490</v>
      </c>
      <c r="U24" s="36"/>
      <c r="V24" s="39">
        <v>136562944963</v>
      </c>
      <c r="W24" s="36"/>
      <c r="X24" s="39">
        <v>278371805690.57001</v>
      </c>
      <c r="Y24" s="90"/>
      <c r="Z24" s="13">
        <f t="shared" si="1"/>
        <v>2.5679103321776409</v>
      </c>
      <c r="AA24" s="14"/>
      <c r="AB24" s="91"/>
      <c r="AC24" s="338"/>
      <c r="AD24" s="92"/>
      <c r="AE24" s="93"/>
      <c r="AF24" s="91"/>
      <c r="AG24" s="91"/>
    </row>
    <row r="25" spans="1:33" ht="27.75">
      <c r="A25" s="87" t="s">
        <v>181</v>
      </c>
      <c r="B25" s="88"/>
      <c r="C25" s="89">
        <v>1139725</v>
      </c>
      <c r="D25" s="36"/>
      <c r="E25" s="39">
        <v>59824489641</v>
      </c>
      <c r="F25" s="36"/>
      <c r="G25" s="39">
        <v>59700998930.342499</v>
      </c>
      <c r="H25" s="36"/>
      <c r="I25" s="39">
        <v>2020808</v>
      </c>
      <c r="J25" s="36"/>
      <c r="K25" s="39">
        <v>168028304931</v>
      </c>
      <c r="L25" s="36"/>
      <c r="M25" s="36"/>
      <c r="N25" s="39">
        <v>0</v>
      </c>
      <c r="O25" s="39"/>
      <c r="P25" s="39">
        <v>0</v>
      </c>
      <c r="Q25" s="36">
        <v>0</v>
      </c>
      <c r="R25" s="39">
        <f t="shared" si="0"/>
        <v>3160533</v>
      </c>
      <c r="S25" s="36"/>
      <c r="T25" s="39">
        <v>87090</v>
      </c>
      <c r="U25" s="36"/>
      <c r="V25" s="39">
        <v>227852794572</v>
      </c>
      <c r="W25" s="36"/>
      <c r="X25" s="39">
        <v>273123130139.362</v>
      </c>
      <c r="Y25" s="90"/>
      <c r="Z25" s="13">
        <f t="shared" si="1"/>
        <v>2.5194926120541554</v>
      </c>
      <c r="AA25" s="14"/>
      <c r="AB25" s="91"/>
      <c r="AC25" s="338"/>
      <c r="AD25" s="92"/>
      <c r="AE25" s="93"/>
      <c r="AF25" s="91"/>
      <c r="AG25" s="91"/>
    </row>
    <row r="26" spans="1:33" ht="27.75">
      <c r="A26" s="87" t="s">
        <v>179</v>
      </c>
      <c r="B26" s="88"/>
      <c r="C26" s="89">
        <v>18933710</v>
      </c>
      <c r="D26" s="36"/>
      <c r="E26" s="39">
        <v>147446307206</v>
      </c>
      <c r="F26" s="36"/>
      <c r="G26" s="39">
        <v>135081063912.02299</v>
      </c>
      <c r="H26" s="36"/>
      <c r="I26" s="39">
        <v>5566290</v>
      </c>
      <c r="J26" s="36"/>
      <c r="K26" s="39">
        <v>58510917083</v>
      </c>
      <c r="L26" s="36"/>
      <c r="M26" s="36"/>
      <c r="N26" s="39">
        <v>1900000</v>
      </c>
      <c r="O26" s="39"/>
      <c r="P26" s="39">
        <v>24077713865</v>
      </c>
      <c r="Q26" s="36">
        <v>0</v>
      </c>
      <c r="R26" s="39">
        <f t="shared" si="0"/>
        <v>22600000</v>
      </c>
      <c r="S26" s="36"/>
      <c r="T26" s="39">
        <v>12030</v>
      </c>
      <c r="U26" s="36"/>
      <c r="V26" s="39">
        <v>189985031393</v>
      </c>
      <c r="W26" s="36"/>
      <c r="X26" s="39">
        <v>269776383060</v>
      </c>
      <c r="Y26" s="90"/>
      <c r="Z26" s="13">
        <f t="shared" si="1"/>
        <v>2.4886197067218103</v>
      </c>
      <c r="AA26" s="14"/>
      <c r="AB26" s="91"/>
      <c r="AC26" s="338"/>
      <c r="AD26" s="92"/>
      <c r="AE26" s="93"/>
      <c r="AF26" s="91"/>
      <c r="AG26" s="91"/>
    </row>
    <row r="27" spans="1:33" ht="27.75">
      <c r="A27" s="87" t="s">
        <v>244</v>
      </c>
      <c r="B27" s="88"/>
      <c r="C27" s="89">
        <v>0</v>
      </c>
      <c r="D27" s="36"/>
      <c r="E27" s="39">
        <v>0</v>
      </c>
      <c r="F27" s="36"/>
      <c r="G27" s="39">
        <v>0</v>
      </c>
      <c r="H27" s="36"/>
      <c r="I27" s="39">
        <v>35000000</v>
      </c>
      <c r="J27" s="36"/>
      <c r="K27" s="39">
        <v>261663543313</v>
      </c>
      <c r="L27" s="36"/>
      <c r="M27" s="36"/>
      <c r="N27" s="39">
        <v>0</v>
      </c>
      <c r="O27" s="39"/>
      <c r="P27" s="39">
        <v>0</v>
      </c>
      <c r="Q27" s="36"/>
      <c r="R27" s="39">
        <f t="shared" si="0"/>
        <v>35000000</v>
      </c>
      <c r="S27" s="36"/>
      <c r="T27" s="39">
        <v>7700</v>
      </c>
      <c r="U27" s="36"/>
      <c r="V27" s="39">
        <v>261663543313</v>
      </c>
      <c r="W27" s="36"/>
      <c r="X27" s="39">
        <v>267416765000</v>
      </c>
      <c r="Y27" s="90"/>
      <c r="Z27" s="13">
        <f t="shared" si="1"/>
        <v>2.4668528198733544</v>
      </c>
      <c r="AA27" s="14"/>
      <c r="AB27" s="91"/>
      <c r="AC27" s="338"/>
      <c r="AD27" s="92"/>
      <c r="AE27" s="93"/>
      <c r="AF27" s="91"/>
      <c r="AG27" s="91"/>
    </row>
    <row r="28" spans="1:33" ht="27.75">
      <c r="A28" s="87" t="s">
        <v>257</v>
      </c>
      <c r="B28" s="88"/>
      <c r="C28" s="89">
        <v>0</v>
      </c>
      <c r="D28" s="36"/>
      <c r="E28" s="39">
        <v>0</v>
      </c>
      <c r="F28" s="36"/>
      <c r="G28" s="39">
        <v>0</v>
      </c>
      <c r="H28" s="36"/>
      <c r="I28" s="39">
        <v>4300000</v>
      </c>
      <c r="J28" s="36"/>
      <c r="K28" s="39">
        <v>255954849228</v>
      </c>
      <c r="L28" s="36"/>
      <c r="M28" s="36"/>
      <c r="N28" s="39">
        <v>0</v>
      </c>
      <c r="O28" s="39"/>
      <c r="P28" s="39">
        <v>0</v>
      </c>
      <c r="Q28" s="36"/>
      <c r="R28" s="39">
        <f t="shared" si="0"/>
        <v>4300000</v>
      </c>
      <c r="S28" s="36"/>
      <c r="T28" s="39">
        <v>60750</v>
      </c>
      <c r="U28" s="36"/>
      <c r="V28" s="39">
        <v>255954849228</v>
      </c>
      <c r="W28" s="36"/>
      <c r="X28" s="39">
        <v>259205730750</v>
      </c>
      <c r="Y28" s="90"/>
      <c r="Z28" s="13">
        <f t="shared" si="1"/>
        <v>2.3911080811555361</v>
      </c>
      <c r="AA28" s="14"/>
      <c r="AB28" s="91"/>
      <c r="AC28" s="338"/>
      <c r="AD28" s="92"/>
      <c r="AE28" s="93"/>
      <c r="AF28" s="91"/>
      <c r="AG28" s="91"/>
    </row>
    <row r="29" spans="1:33" ht="27.75">
      <c r="A29" s="87" t="s">
        <v>183</v>
      </c>
      <c r="B29" s="88"/>
      <c r="C29" s="89">
        <v>3600000</v>
      </c>
      <c r="D29" s="36"/>
      <c r="E29" s="39">
        <v>54628504227</v>
      </c>
      <c r="F29" s="36"/>
      <c r="G29" s="39">
        <v>84660476400</v>
      </c>
      <c r="H29" s="36"/>
      <c r="I29" s="39">
        <v>4400000</v>
      </c>
      <c r="J29" s="36"/>
      <c r="K29" s="39">
        <v>128139228986</v>
      </c>
      <c r="L29" s="36"/>
      <c r="M29" s="36"/>
      <c r="N29" s="39">
        <v>0</v>
      </c>
      <c r="O29" s="39"/>
      <c r="P29" s="39">
        <v>0</v>
      </c>
      <c r="Q29" s="36">
        <v>0</v>
      </c>
      <c r="R29" s="39">
        <f t="shared" si="0"/>
        <v>8000000</v>
      </c>
      <c r="S29" s="36"/>
      <c r="T29" s="39">
        <v>32450</v>
      </c>
      <c r="U29" s="36"/>
      <c r="V29" s="39">
        <v>182767733213</v>
      </c>
      <c r="W29" s="36"/>
      <c r="X29" s="39">
        <v>257593292000</v>
      </c>
      <c r="Y29" s="90"/>
      <c r="Z29" s="13">
        <f t="shared" si="1"/>
        <v>2.3762337366943331</v>
      </c>
      <c r="AA29" s="14"/>
      <c r="AB29" s="91"/>
      <c r="AC29" s="338"/>
      <c r="AD29" s="92"/>
      <c r="AE29" s="93"/>
      <c r="AF29" s="91"/>
      <c r="AG29" s="91"/>
    </row>
    <row r="30" spans="1:33" ht="27.75">
      <c r="A30" s="87" t="s">
        <v>142</v>
      </c>
      <c r="B30" s="88"/>
      <c r="C30" s="89">
        <v>48648816</v>
      </c>
      <c r="D30" s="36"/>
      <c r="E30" s="39">
        <v>142692662499</v>
      </c>
      <c r="F30" s="36"/>
      <c r="G30" s="39">
        <v>171175209273.12701</v>
      </c>
      <c r="H30" s="36"/>
      <c r="I30" s="39">
        <v>0</v>
      </c>
      <c r="J30" s="36"/>
      <c r="K30" s="39">
        <v>0</v>
      </c>
      <c r="L30" s="36"/>
      <c r="M30" s="36"/>
      <c r="N30" s="39">
        <v>0</v>
      </c>
      <c r="O30" s="39"/>
      <c r="P30" s="39">
        <v>0</v>
      </c>
      <c r="Q30" s="36">
        <v>0</v>
      </c>
      <c r="R30" s="39">
        <f t="shared" si="0"/>
        <v>48648816</v>
      </c>
      <c r="S30" s="36"/>
      <c r="T30" s="39">
        <v>5330</v>
      </c>
      <c r="U30" s="36"/>
      <c r="V30" s="39">
        <v>142692662499</v>
      </c>
      <c r="W30" s="36"/>
      <c r="X30" s="39">
        <v>257293814276.866</v>
      </c>
      <c r="Y30" s="90"/>
      <c r="Z30" s="13">
        <f t="shared" si="1"/>
        <v>2.3734711295488822</v>
      </c>
      <c r="AA30" s="14"/>
      <c r="AB30" s="91"/>
      <c r="AC30" s="338"/>
      <c r="AD30" s="92"/>
      <c r="AE30" s="93"/>
      <c r="AF30" s="91"/>
      <c r="AG30" s="91"/>
    </row>
    <row r="31" spans="1:33" ht="27.75">
      <c r="A31" s="87" t="s">
        <v>143</v>
      </c>
      <c r="B31" s="88"/>
      <c r="C31" s="89">
        <v>25405476</v>
      </c>
      <c r="D31" s="36"/>
      <c r="E31" s="39">
        <v>121477742949</v>
      </c>
      <c r="F31" s="36"/>
      <c r="G31" s="39">
        <v>179992914527.513</v>
      </c>
      <c r="H31" s="36"/>
      <c r="I31" s="39">
        <v>4217028</v>
      </c>
      <c r="J31" s="36"/>
      <c r="K31" s="39">
        <v>47692769066</v>
      </c>
      <c r="L31" s="36"/>
      <c r="M31" s="36"/>
      <c r="N31" s="39">
        <v>14622504</v>
      </c>
      <c r="O31" s="39"/>
      <c r="P31" s="39">
        <v>174022707179</v>
      </c>
      <c r="Q31" s="36">
        <v>0</v>
      </c>
      <c r="R31" s="39">
        <f t="shared" si="0"/>
        <v>15000000</v>
      </c>
      <c r="S31" s="36"/>
      <c r="T31" s="39">
        <v>14400</v>
      </c>
      <c r="U31" s="36"/>
      <c r="V31" s="39">
        <v>85663172842</v>
      </c>
      <c r="W31" s="36"/>
      <c r="X31" s="39">
        <v>214330320000</v>
      </c>
      <c r="Y31" s="90"/>
      <c r="Z31" s="13">
        <f t="shared" si="1"/>
        <v>1.9771436329968257</v>
      </c>
      <c r="AA31" s="14"/>
      <c r="AB31" s="91"/>
      <c r="AC31" s="338"/>
      <c r="AD31" s="92"/>
      <c r="AE31" s="93"/>
      <c r="AF31" s="91"/>
      <c r="AG31" s="91"/>
    </row>
    <row r="32" spans="1:33" ht="27.75">
      <c r="A32" s="87" t="s">
        <v>264</v>
      </c>
      <c r="B32" s="88"/>
      <c r="C32" s="89">
        <v>0</v>
      </c>
      <c r="D32" s="36"/>
      <c r="E32" s="39">
        <v>0</v>
      </c>
      <c r="F32" s="36"/>
      <c r="G32" s="39">
        <v>0</v>
      </c>
      <c r="H32" s="36"/>
      <c r="I32" s="39">
        <v>32432695</v>
      </c>
      <c r="J32" s="36"/>
      <c r="K32" s="39">
        <v>181053031900</v>
      </c>
      <c r="L32" s="36"/>
      <c r="M32" s="36"/>
      <c r="N32" s="39">
        <v>0</v>
      </c>
      <c r="O32" s="39"/>
      <c r="P32" s="39">
        <v>0</v>
      </c>
      <c r="Q32" s="36"/>
      <c r="R32" s="39">
        <f t="shared" si="0"/>
        <v>32432695</v>
      </c>
      <c r="S32" s="36"/>
      <c r="T32" s="39">
        <v>6380</v>
      </c>
      <c r="U32" s="36"/>
      <c r="V32" s="39">
        <v>181053031900</v>
      </c>
      <c r="W32" s="36"/>
      <c r="X32" s="39">
        <v>205321097907.60699</v>
      </c>
      <c r="Y32" s="90"/>
      <c r="Z32" s="13">
        <f t="shared" si="1"/>
        <v>1.8940358109293312</v>
      </c>
      <c r="AA32" s="14"/>
      <c r="AB32" s="91"/>
      <c r="AC32" s="338"/>
      <c r="AD32" s="92"/>
      <c r="AE32" s="93"/>
      <c r="AF32" s="91"/>
      <c r="AG32" s="91"/>
    </row>
    <row r="33" spans="1:33" ht="27.75">
      <c r="A33" s="87" t="s">
        <v>114</v>
      </c>
      <c r="B33" s="88"/>
      <c r="C33" s="89">
        <v>10316489</v>
      </c>
      <c r="D33" s="36"/>
      <c r="E33" s="39">
        <v>47106742035</v>
      </c>
      <c r="F33" s="36"/>
      <c r="G33" s="39">
        <v>55268172973.622002</v>
      </c>
      <c r="H33" s="36"/>
      <c r="I33" s="39">
        <v>15000000</v>
      </c>
      <c r="J33" s="36"/>
      <c r="K33" s="39">
        <v>107913496614</v>
      </c>
      <c r="L33" s="36"/>
      <c r="M33" s="36"/>
      <c r="N33" s="39">
        <v>0</v>
      </c>
      <c r="O33" s="39"/>
      <c r="P33" s="39">
        <v>0</v>
      </c>
      <c r="Q33" s="36">
        <v>0</v>
      </c>
      <c r="R33" s="39">
        <f t="shared" si="0"/>
        <v>25316489</v>
      </c>
      <c r="S33" s="36"/>
      <c r="T33" s="39">
        <v>7760</v>
      </c>
      <c r="U33" s="36"/>
      <c r="V33" s="39">
        <v>155020238649</v>
      </c>
      <c r="W33" s="36"/>
      <c r="X33" s="39">
        <v>194937350110.633</v>
      </c>
      <c r="Y33" s="90"/>
      <c r="Z33" s="13">
        <f t="shared" si="1"/>
        <v>1.7982483327814331</v>
      </c>
      <c r="AA33" s="14"/>
      <c r="AB33" s="91"/>
      <c r="AC33" s="338"/>
      <c r="AD33" s="92"/>
      <c r="AE33" s="93"/>
      <c r="AF33" s="91"/>
      <c r="AG33" s="91"/>
    </row>
    <row r="34" spans="1:33" ht="27.75">
      <c r="A34" s="87" t="s">
        <v>216</v>
      </c>
      <c r="B34" s="88"/>
      <c r="C34" s="89">
        <v>28937915</v>
      </c>
      <c r="D34" s="36"/>
      <c r="E34" s="39">
        <v>148100087040</v>
      </c>
      <c r="F34" s="36"/>
      <c r="G34" s="39">
        <v>107506058089.435</v>
      </c>
      <c r="H34" s="36"/>
      <c r="I34" s="39">
        <v>0</v>
      </c>
      <c r="J34" s="36"/>
      <c r="K34" s="39">
        <v>0</v>
      </c>
      <c r="L34" s="36"/>
      <c r="M34" s="36"/>
      <c r="N34" s="39">
        <v>0</v>
      </c>
      <c r="O34" s="39"/>
      <c r="P34" s="39">
        <v>0</v>
      </c>
      <c r="Q34" s="36">
        <v>0</v>
      </c>
      <c r="R34" s="39">
        <f t="shared" si="0"/>
        <v>28937915</v>
      </c>
      <c r="S34" s="36"/>
      <c r="T34" s="39">
        <v>6600</v>
      </c>
      <c r="U34" s="36"/>
      <c r="V34" s="39">
        <v>148100087040</v>
      </c>
      <c r="W34" s="36"/>
      <c r="X34" s="39">
        <v>189513884452.53</v>
      </c>
      <c r="Y34" s="90"/>
      <c r="Z34" s="13">
        <f t="shared" si="1"/>
        <v>1.7482182176082963</v>
      </c>
      <c r="AA34" s="14"/>
      <c r="AB34" s="91"/>
      <c r="AC34" s="338"/>
      <c r="AD34" s="92"/>
      <c r="AE34" s="93"/>
      <c r="AF34" s="91"/>
      <c r="AG34" s="91"/>
    </row>
    <row r="35" spans="1:33" ht="27.75">
      <c r="A35" s="87" t="s">
        <v>140</v>
      </c>
      <c r="B35" s="88"/>
      <c r="C35" s="89">
        <v>19388677</v>
      </c>
      <c r="D35" s="36"/>
      <c r="E35" s="39">
        <v>147493133135</v>
      </c>
      <c r="F35" s="36"/>
      <c r="G35" s="39">
        <v>126591320626.278</v>
      </c>
      <c r="H35" s="36"/>
      <c r="I35" s="39">
        <v>0</v>
      </c>
      <c r="J35" s="36"/>
      <c r="K35" s="39">
        <v>0</v>
      </c>
      <c r="L35" s="36"/>
      <c r="M35" s="36"/>
      <c r="N35" s="39">
        <v>0</v>
      </c>
      <c r="O35" s="39"/>
      <c r="P35" s="39">
        <v>0</v>
      </c>
      <c r="Q35" s="36">
        <v>42965048420</v>
      </c>
      <c r="R35" s="39">
        <f t="shared" si="0"/>
        <v>19388677</v>
      </c>
      <c r="S35" s="36"/>
      <c r="T35" s="39">
        <v>8160</v>
      </c>
      <c r="U35" s="36"/>
      <c r="V35" s="39">
        <v>147493133135</v>
      </c>
      <c r="W35" s="36"/>
      <c r="X35" s="39">
        <v>156988628618.60599</v>
      </c>
      <c r="Y35" s="90"/>
      <c r="Z35" s="13">
        <f t="shared" si="1"/>
        <v>1.4481808617939829</v>
      </c>
      <c r="AA35" s="14"/>
      <c r="AB35" s="91"/>
      <c r="AC35" s="338"/>
      <c r="AD35" s="92"/>
      <c r="AE35" s="93"/>
      <c r="AF35" s="91"/>
      <c r="AG35" s="91"/>
    </row>
    <row r="36" spans="1:33" ht="27.75">
      <c r="A36" s="87" t="s">
        <v>188</v>
      </c>
      <c r="B36" s="88"/>
      <c r="C36" s="89">
        <v>0</v>
      </c>
      <c r="D36" s="36"/>
      <c r="E36" s="39">
        <v>0</v>
      </c>
      <c r="F36" s="36"/>
      <c r="G36" s="39">
        <v>0</v>
      </c>
      <c r="H36" s="36"/>
      <c r="I36" s="39">
        <v>5900000</v>
      </c>
      <c r="J36" s="36"/>
      <c r="K36" s="39">
        <v>150065590842</v>
      </c>
      <c r="L36" s="36"/>
      <c r="M36" s="36"/>
      <c r="N36" s="39">
        <v>0</v>
      </c>
      <c r="O36" s="39"/>
      <c r="P36" s="39">
        <v>0</v>
      </c>
      <c r="Q36" s="36"/>
      <c r="R36" s="39">
        <f t="shared" si="0"/>
        <v>5900000</v>
      </c>
      <c r="S36" s="36"/>
      <c r="T36" s="39">
        <v>26750</v>
      </c>
      <c r="U36" s="36"/>
      <c r="V36" s="39">
        <v>150065590842</v>
      </c>
      <c r="W36" s="36"/>
      <c r="X36" s="39">
        <v>156605012750</v>
      </c>
      <c r="Y36" s="90"/>
      <c r="Z36" s="13">
        <f t="shared" si="1"/>
        <v>1.4446421012857595</v>
      </c>
      <c r="AA36" s="14"/>
      <c r="AB36" s="91"/>
      <c r="AC36" s="338"/>
      <c r="AD36" s="92"/>
      <c r="AE36" s="93"/>
      <c r="AF36" s="91"/>
      <c r="AG36" s="91"/>
    </row>
    <row r="37" spans="1:33" ht="27.75">
      <c r="A37" s="87" t="s">
        <v>191</v>
      </c>
      <c r="B37" s="88"/>
      <c r="C37" s="89">
        <v>305000</v>
      </c>
      <c r="D37" s="36"/>
      <c r="E37" s="39">
        <v>31571844368</v>
      </c>
      <c r="F37" s="36"/>
      <c r="G37" s="39">
        <v>32261674510</v>
      </c>
      <c r="H37" s="36"/>
      <c r="I37" s="39">
        <v>795000</v>
      </c>
      <c r="J37" s="36"/>
      <c r="K37" s="39">
        <v>97346979372</v>
      </c>
      <c r="L37" s="36"/>
      <c r="M37" s="36"/>
      <c r="N37" s="39">
        <v>0</v>
      </c>
      <c r="O37" s="39"/>
      <c r="P37" s="39">
        <v>0</v>
      </c>
      <c r="Q37" s="36">
        <v>20437559564</v>
      </c>
      <c r="R37" s="39">
        <f t="shared" si="0"/>
        <v>1100000</v>
      </c>
      <c r="S37" s="36"/>
      <c r="T37" s="39">
        <v>131900</v>
      </c>
      <c r="U37" s="36"/>
      <c r="V37" s="39">
        <v>128918823740</v>
      </c>
      <c r="W37" s="36"/>
      <c r="X37" s="39">
        <v>143968454300</v>
      </c>
      <c r="Y37" s="90"/>
      <c r="Z37" s="13">
        <f t="shared" si="1"/>
        <v>1.3280730079236549</v>
      </c>
      <c r="AA37" s="14"/>
      <c r="AB37" s="91"/>
      <c r="AC37" s="338"/>
      <c r="AD37" s="92"/>
      <c r="AE37" s="93"/>
      <c r="AF37" s="91"/>
      <c r="AG37" s="91"/>
    </row>
    <row r="38" spans="1:33" ht="27.75">
      <c r="A38" s="87" t="s">
        <v>228</v>
      </c>
      <c r="B38" s="88"/>
      <c r="C38" s="89">
        <v>20203902</v>
      </c>
      <c r="D38" s="36"/>
      <c r="E38" s="39">
        <v>71986502826</v>
      </c>
      <c r="F38" s="36"/>
      <c r="G38" s="39">
        <v>88189945959.338501</v>
      </c>
      <c r="H38" s="36"/>
      <c r="I38" s="39">
        <v>6800000</v>
      </c>
      <c r="J38" s="36"/>
      <c r="K38" s="39">
        <v>37071465034</v>
      </c>
      <c r="L38" s="36"/>
      <c r="M38" s="36"/>
      <c r="N38" s="39">
        <v>0</v>
      </c>
      <c r="O38" s="39"/>
      <c r="P38" s="39">
        <v>0</v>
      </c>
      <c r="Q38" s="36">
        <v>0</v>
      </c>
      <c r="R38" s="39">
        <f t="shared" si="0"/>
        <v>27003902</v>
      </c>
      <c r="S38" s="36"/>
      <c r="T38" s="39">
        <v>5240</v>
      </c>
      <c r="U38" s="36"/>
      <c r="V38" s="39">
        <v>109057967860</v>
      </c>
      <c r="W38" s="36"/>
      <c r="X38" s="39">
        <v>140406648028.70999</v>
      </c>
      <c r="Y38" s="90"/>
      <c r="Z38" s="13">
        <f t="shared" si="1"/>
        <v>1.2952162352969485</v>
      </c>
      <c r="AA38" s="14"/>
      <c r="AB38" s="91"/>
      <c r="AC38" s="338"/>
      <c r="AD38" s="92"/>
      <c r="AE38" s="93"/>
      <c r="AF38" s="91"/>
      <c r="AG38" s="91"/>
    </row>
    <row r="39" spans="1:33" ht="27.75">
      <c r="A39" s="87" t="s">
        <v>193</v>
      </c>
      <c r="B39" s="88"/>
      <c r="C39" s="89">
        <v>10032060</v>
      </c>
      <c r="D39" s="36"/>
      <c r="E39" s="39">
        <v>63735165858</v>
      </c>
      <c r="F39" s="36"/>
      <c r="G39" s="39">
        <v>67143184628.469002</v>
      </c>
      <c r="H39" s="36"/>
      <c r="I39" s="39">
        <v>2000000</v>
      </c>
      <c r="J39" s="36"/>
      <c r="K39" s="39">
        <v>22835262192</v>
      </c>
      <c r="L39" s="36"/>
      <c r="M39" s="36"/>
      <c r="N39" s="39">
        <v>0</v>
      </c>
      <c r="O39" s="39"/>
      <c r="P39" s="39">
        <v>0</v>
      </c>
      <c r="Q39" s="36">
        <v>1</v>
      </c>
      <c r="R39" s="39">
        <f t="shared" si="0"/>
        <v>12032060</v>
      </c>
      <c r="S39" s="36"/>
      <c r="T39" s="39">
        <v>11490</v>
      </c>
      <c r="U39" s="36"/>
      <c r="V39" s="39">
        <v>86570428050</v>
      </c>
      <c r="W39" s="36"/>
      <c r="X39" s="39">
        <v>137179709504.53799</v>
      </c>
      <c r="Y39" s="90"/>
      <c r="Z39" s="13">
        <f t="shared" si="1"/>
        <v>1.2654485339416814</v>
      </c>
      <c r="AA39" s="14"/>
      <c r="AB39" s="91"/>
      <c r="AC39" s="338"/>
      <c r="AD39" s="92"/>
      <c r="AE39" s="93"/>
      <c r="AF39" s="91"/>
      <c r="AG39" s="91"/>
    </row>
    <row r="40" spans="1:33" ht="27.75">
      <c r="A40" s="87" t="s">
        <v>272</v>
      </c>
      <c r="B40" s="88"/>
      <c r="C40" s="89">
        <v>0</v>
      </c>
      <c r="D40" s="36"/>
      <c r="E40" s="39">
        <v>0</v>
      </c>
      <c r="F40" s="36"/>
      <c r="G40" s="39">
        <v>0</v>
      </c>
      <c r="H40" s="36"/>
      <c r="I40" s="39">
        <v>1814998</v>
      </c>
      <c r="J40" s="36"/>
      <c r="K40" s="39">
        <v>158468181238</v>
      </c>
      <c r="L40" s="36"/>
      <c r="M40" s="36"/>
      <c r="N40" s="39">
        <v>651751</v>
      </c>
      <c r="O40" s="39"/>
      <c r="P40" s="39">
        <v>55403476311</v>
      </c>
      <c r="Q40" s="36"/>
      <c r="R40" s="39">
        <f t="shared" si="0"/>
        <v>1163247</v>
      </c>
      <c r="S40" s="36"/>
      <c r="T40" s="39">
        <v>96090</v>
      </c>
      <c r="U40" s="36"/>
      <c r="V40" s="39">
        <v>101563547960</v>
      </c>
      <c r="W40" s="36"/>
      <c r="X40" s="39">
        <v>110912372625.302</v>
      </c>
      <c r="Y40" s="90"/>
      <c r="Z40" s="13">
        <f t="shared" si="1"/>
        <v>1.023138916401036</v>
      </c>
      <c r="AA40" s="14"/>
      <c r="AB40" s="91"/>
      <c r="AC40" s="338"/>
      <c r="AD40" s="92"/>
      <c r="AE40" s="93"/>
      <c r="AF40" s="91"/>
      <c r="AG40" s="91"/>
    </row>
    <row r="41" spans="1:33" ht="27.75">
      <c r="A41" s="87" t="s">
        <v>184</v>
      </c>
      <c r="B41" s="88"/>
      <c r="C41" s="89">
        <v>2620000</v>
      </c>
      <c r="D41" s="36"/>
      <c r="E41" s="39">
        <v>59684496346</v>
      </c>
      <c r="F41" s="36"/>
      <c r="G41" s="39">
        <v>60054164940</v>
      </c>
      <c r="H41" s="36"/>
      <c r="I41" s="39">
        <v>50000</v>
      </c>
      <c r="J41" s="36"/>
      <c r="K41" s="39">
        <v>1936507994</v>
      </c>
      <c r="L41" s="36"/>
      <c r="M41" s="36"/>
      <c r="N41" s="39">
        <v>0</v>
      </c>
      <c r="O41" s="39"/>
      <c r="P41" s="39">
        <v>0</v>
      </c>
      <c r="Q41" s="36">
        <v>0</v>
      </c>
      <c r="R41" s="39">
        <f t="shared" si="0"/>
        <v>2670000</v>
      </c>
      <c r="S41" s="36"/>
      <c r="T41" s="39">
        <v>38650</v>
      </c>
      <c r="U41" s="36"/>
      <c r="V41" s="39">
        <v>61621004340</v>
      </c>
      <c r="W41" s="36"/>
      <c r="X41" s="39">
        <v>102397798785</v>
      </c>
      <c r="Y41" s="90"/>
      <c r="Z41" s="13">
        <f t="shared" si="1"/>
        <v>0.9445941008283516</v>
      </c>
      <c r="AA41" s="14"/>
      <c r="AB41" s="91"/>
      <c r="AC41" s="338"/>
      <c r="AD41" s="92"/>
      <c r="AE41" s="93"/>
      <c r="AF41" s="91"/>
      <c r="AG41" s="91"/>
    </row>
    <row r="42" spans="1:33" ht="27.75">
      <c r="A42" s="87" t="s">
        <v>236</v>
      </c>
      <c r="B42" s="88"/>
      <c r="C42" s="89">
        <v>0</v>
      </c>
      <c r="D42" s="36"/>
      <c r="E42" s="39">
        <v>0</v>
      </c>
      <c r="F42" s="36"/>
      <c r="G42" s="39">
        <v>0</v>
      </c>
      <c r="H42" s="36"/>
      <c r="I42" s="39">
        <v>5000000</v>
      </c>
      <c r="J42" s="36"/>
      <c r="K42" s="39">
        <v>99196122381</v>
      </c>
      <c r="L42" s="36"/>
      <c r="M42" s="36"/>
      <c r="N42" s="39">
        <v>0</v>
      </c>
      <c r="O42" s="39"/>
      <c r="P42" s="39">
        <v>0</v>
      </c>
      <c r="Q42" s="36"/>
      <c r="R42" s="39">
        <f t="shared" si="0"/>
        <v>5000000</v>
      </c>
      <c r="S42" s="36"/>
      <c r="T42" s="39">
        <v>19790</v>
      </c>
      <c r="U42" s="36"/>
      <c r="V42" s="39">
        <v>99196122381</v>
      </c>
      <c r="W42" s="36"/>
      <c r="X42" s="39">
        <v>98185116500</v>
      </c>
      <c r="Y42" s="90"/>
      <c r="Z42" s="13">
        <f t="shared" si="1"/>
        <v>0.9057331596529441</v>
      </c>
      <c r="AA42" s="14"/>
      <c r="AB42" s="91"/>
      <c r="AC42" s="338"/>
      <c r="AD42" s="92"/>
      <c r="AE42" s="93"/>
      <c r="AF42" s="91"/>
      <c r="AG42" s="91"/>
    </row>
    <row r="43" spans="1:33" ht="27.75">
      <c r="A43" s="87" t="s">
        <v>237</v>
      </c>
      <c r="B43" s="88"/>
      <c r="C43" s="89">
        <v>0</v>
      </c>
      <c r="D43" s="36"/>
      <c r="E43" s="39">
        <v>0</v>
      </c>
      <c r="F43" s="36"/>
      <c r="G43" s="39">
        <v>0</v>
      </c>
      <c r="H43" s="36"/>
      <c r="I43" s="39">
        <v>55000000</v>
      </c>
      <c r="J43" s="36"/>
      <c r="K43" s="39">
        <v>97902609431</v>
      </c>
      <c r="L43" s="36"/>
      <c r="M43" s="36"/>
      <c r="N43" s="39">
        <v>0</v>
      </c>
      <c r="O43" s="39"/>
      <c r="P43" s="39">
        <v>0</v>
      </c>
      <c r="Q43" s="36"/>
      <c r="R43" s="39">
        <f t="shared" si="0"/>
        <v>55000000</v>
      </c>
      <c r="S43" s="36"/>
      <c r="T43" s="39">
        <v>1756</v>
      </c>
      <c r="U43" s="36"/>
      <c r="V43" s="39">
        <v>97902609431</v>
      </c>
      <c r="W43" s="36"/>
      <c r="X43" s="39">
        <v>95833436600</v>
      </c>
      <c r="Y43" s="90"/>
      <c r="Z43" s="13">
        <f t="shared" si="1"/>
        <v>0.88403950034645107</v>
      </c>
      <c r="AA43" s="14"/>
      <c r="AB43" s="91"/>
      <c r="AC43" s="338"/>
      <c r="AD43" s="92"/>
      <c r="AE43" s="93"/>
      <c r="AF43" s="91"/>
      <c r="AG43" s="91"/>
    </row>
    <row r="44" spans="1:33" ht="27.75">
      <c r="A44" s="87" t="s">
        <v>238</v>
      </c>
      <c r="B44" s="88"/>
      <c r="C44" s="89">
        <v>0</v>
      </c>
      <c r="D44" s="36"/>
      <c r="E44" s="39">
        <v>0</v>
      </c>
      <c r="F44" s="36"/>
      <c r="G44" s="39">
        <v>0</v>
      </c>
      <c r="H44" s="36"/>
      <c r="I44" s="39">
        <v>6000000</v>
      </c>
      <c r="J44" s="36"/>
      <c r="K44" s="39">
        <v>96886552008</v>
      </c>
      <c r="L44" s="36"/>
      <c r="M44" s="36"/>
      <c r="N44" s="39">
        <v>0</v>
      </c>
      <c r="O44" s="39"/>
      <c r="P44" s="39">
        <v>0</v>
      </c>
      <c r="Q44" s="36"/>
      <c r="R44" s="39">
        <f t="shared" ref="R44:R79" si="2">C44+I44-N44</f>
        <v>6000000</v>
      </c>
      <c r="S44" s="36"/>
      <c r="T44" s="39">
        <v>15070</v>
      </c>
      <c r="U44" s="36"/>
      <c r="V44" s="39">
        <v>96886552008</v>
      </c>
      <c r="W44" s="36"/>
      <c r="X44" s="39">
        <v>89721053400</v>
      </c>
      <c r="Y44" s="90"/>
      <c r="Z44" s="13">
        <f t="shared" ref="Z44:Z79" si="3">X44/$AB$2*100</f>
        <v>0.82765429303506022</v>
      </c>
      <c r="AA44" s="14"/>
      <c r="AB44" s="91"/>
      <c r="AC44" s="338"/>
      <c r="AD44" s="92"/>
      <c r="AE44" s="93"/>
      <c r="AF44" s="91"/>
      <c r="AG44" s="91"/>
    </row>
    <row r="45" spans="1:33" ht="27.75">
      <c r="A45" s="87" t="s">
        <v>245</v>
      </c>
      <c r="B45" s="88"/>
      <c r="C45" s="89">
        <v>0</v>
      </c>
      <c r="D45" s="36"/>
      <c r="E45" s="39">
        <v>0</v>
      </c>
      <c r="F45" s="36"/>
      <c r="G45" s="39">
        <v>0</v>
      </c>
      <c r="H45" s="36"/>
      <c r="I45" s="39">
        <v>20000000</v>
      </c>
      <c r="J45" s="36"/>
      <c r="K45" s="39">
        <v>88851846772</v>
      </c>
      <c r="L45" s="36"/>
      <c r="M45" s="36"/>
      <c r="N45" s="39">
        <v>0</v>
      </c>
      <c r="O45" s="39"/>
      <c r="P45" s="39">
        <v>0</v>
      </c>
      <c r="Q45" s="36"/>
      <c r="R45" s="39">
        <f t="shared" si="2"/>
        <v>20000000</v>
      </c>
      <c r="S45" s="36"/>
      <c r="T45" s="39">
        <v>4272</v>
      </c>
      <c r="U45" s="36"/>
      <c r="V45" s="39">
        <v>88851846772</v>
      </c>
      <c r="W45" s="36"/>
      <c r="X45" s="39">
        <v>84779548800</v>
      </c>
      <c r="Y45" s="90"/>
      <c r="Z45" s="13">
        <f t="shared" si="3"/>
        <v>0.78207014816318887</v>
      </c>
      <c r="AA45" s="14"/>
      <c r="AB45" s="91"/>
      <c r="AC45" s="338"/>
      <c r="AD45" s="92"/>
      <c r="AE45" s="93"/>
      <c r="AF45" s="91"/>
      <c r="AG45" s="91"/>
    </row>
    <row r="46" spans="1:33" ht="27.75">
      <c r="A46" s="87" t="s">
        <v>256</v>
      </c>
      <c r="B46" s="88"/>
      <c r="C46" s="89">
        <v>0</v>
      </c>
      <c r="D46" s="36"/>
      <c r="E46" s="39">
        <v>0</v>
      </c>
      <c r="F46" s="36"/>
      <c r="G46" s="39">
        <v>0</v>
      </c>
      <c r="H46" s="36"/>
      <c r="I46" s="39">
        <v>294080</v>
      </c>
      <c r="J46" s="36"/>
      <c r="K46" s="39">
        <v>28817684518</v>
      </c>
      <c r="L46" s="36"/>
      <c r="M46" s="36"/>
      <c r="N46" s="39">
        <v>0</v>
      </c>
      <c r="O46" s="39"/>
      <c r="P46" s="39">
        <v>0</v>
      </c>
      <c r="Q46" s="36"/>
      <c r="R46" s="39">
        <f t="shared" si="2"/>
        <v>294080</v>
      </c>
      <c r="S46" s="36"/>
      <c r="T46" s="39">
        <v>111470</v>
      </c>
      <c r="U46" s="36"/>
      <c r="V46" s="39">
        <v>28817684518</v>
      </c>
      <c r="W46" s="36"/>
      <c r="X46" s="39">
        <v>32527699715.551998</v>
      </c>
      <c r="Y46" s="90"/>
      <c r="Z46" s="13">
        <f t="shared" si="3"/>
        <v>0.30005990001151633</v>
      </c>
      <c r="AA46" s="14"/>
      <c r="AB46" s="91"/>
      <c r="AC46" s="338"/>
      <c r="AD46" s="92"/>
      <c r="AE46" s="93"/>
      <c r="AF46" s="91"/>
      <c r="AG46" s="91"/>
    </row>
    <row r="47" spans="1:33" ht="27.75">
      <c r="A47" s="87" t="s">
        <v>267</v>
      </c>
      <c r="B47" s="88"/>
      <c r="C47" s="89">
        <v>0</v>
      </c>
      <c r="D47" s="36"/>
      <c r="E47" s="39">
        <v>0</v>
      </c>
      <c r="F47" s="36"/>
      <c r="G47" s="39">
        <v>0</v>
      </c>
      <c r="H47" s="36"/>
      <c r="I47" s="39">
        <v>750000</v>
      </c>
      <c r="J47" s="36"/>
      <c r="K47" s="39">
        <v>20682807358</v>
      </c>
      <c r="L47" s="36"/>
      <c r="M47" s="36"/>
      <c r="N47" s="39">
        <v>0</v>
      </c>
      <c r="O47" s="39"/>
      <c r="P47" s="39">
        <v>0</v>
      </c>
      <c r="Q47" s="36"/>
      <c r="R47" s="39">
        <f t="shared" si="2"/>
        <v>750000</v>
      </c>
      <c r="S47" s="36"/>
      <c r="T47" s="39">
        <v>32550</v>
      </c>
      <c r="U47" s="36"/>
      <c r="V47" s="39">
        <v>20682807358</v>
      </c>
      <c r="W47" s="36"/>
      <c r="X47" s="39">
        <v>24223791375</v>
      </c>
      <c r="Y47" s="90"/>
      <c r="Z47" s="13">
        <f t="shared" si="3"/>
        <v>0.22345842102099539</v>
      </c>
      <c r="AA47" s="14"/>
      <c r="AB47" s="91"/>
      <c r="AC47" s="338"/>
      <c r="AD47" s="92"/>
      <c r="AE47" s="93"/>
      <c r="AF47" s="91"/>
      <c r="AG47" s="91"/>
    </row>
    <row r="48" spans="1:33" ht="27.75">
      <c r="A48" s="87" t="s">
        <v>252</v>
      </c>
      <c r="B48" s="88"/>
      <c r="C48" s="89">
        <v>0</v>
      </c>
      <c r="D48" s="36"/>
      <c r="E48" s="39">
        <v>0</v>
      </c>
      <c r="F48" s="36"/>
      <c r="G48" s="39">
        <v>0</v>
      </c>
      <c r="H48" s="36"/>
      <c r="I48" s="39">
        <v>300000</v>
      </c>
      <c r="J48" s="36"/>
      <c r="K48" s="39">
        <v>15849118683</v>
      </c>
      <c r="L48" s="36"/>
      <c r="M48" s="36"/>
      <c r="N48" s="39">
        <v>0</v>
      </c>
      <c r="O48" s="39"/>
      <c r="P48" s="39">
        <v>0</v>
      </c>
      <c r="Q48" s="36"/>
      <c r="R48" s="39">
        <f t="shared" si="2"/>
        <v>300000</v>
      </c>
      <c r="S48" s="36"/>
      <c r="T48" s="39">
        <v>62990</v>
      </c>
      <c r="U48" s="36"/>
      <c r="V48" s="39">
        <v>15849118683</v>
      </c>
      <c r="W48" s="36"/>
      <c r="X48" s="39">
        <v>18750926190</v>
      </c>
      <c r="Y48" s="90"/>
      <c r="Z48" s="13">
        <f t="shared" si="3"/>
        <v>0.17297260755898619</v>
      </c>
      <c r="AA48" s="14"/>
      <c r="AB48" s="91"/>
      <c r="AC48" s="338"/>
      <c r="AD48" s="92"/>
      <c r="AE48" s="93"/>
      <c r="AF48" s="91"/>
      <c r="AG48" s="91"/>
    </row>
    <row r="49" spans="1:33" ht="27.75">
      <c r="A49" s="87" t="s">
        <v>254</v>
      </c>
      <c r="B49" s="88"/>
      <c r="C49" s="89">
        <v>0</v>
      </c>
      <c r="D49" s="36"/>
      <c r="E49" s="39">
        <v>0</v>
      </c>
      <c r="F49" s="36"/>
      <c r="G49" s="39">
        <v>0</v>
      </c>
      <c r="H49" s="36"/>
      <c r="I49" s="39">
        <v>870000</v>
      </c>
      <c r="J49" s="36"/>
      <c r="K49" s="39">
        <v>15274012736</v>
      </c>
      <c r="L49" s="36"/>
      <c r="M49" s="36"/>
      <c r="N49" s="39">
        <v>0</v>
      </c>
      <c r="O49" s="39"/>
      <c r="P49" s="39">
        <v>0</v>
      </c>
      <c r="Q49" s="36"/>
      <c r="R49" s="39">
        <f t="shared" si="2"/>
        <v>870000</v>
      </c>
      <c r="S49" s="36"/>
      <c r="T49" s="39">
        <v>18250</v>
      </c>
      <c r="U49" s="36"/>
      <c r="V49" s="39">
        <v>15274012736</v>
      </c>
      <c r="W49" s="36"/>
      <c r="X49" s="39">
        <v>15754766925</v>
      </c>
      <c r="Y49" s="90"/>
      <c r="Z49" s="13">
        <f t="shared" si="3"/>
        <v>0.14533378718938472</v>
      </c>
      <c r="AA49" s="14"/>
      <c r="AB49" s="91"/>
      <c r="AC49" s="338"/>
      <c r="AD49" s="92"/>
      <c r="AE49" s="93"/>
      <c r="AF49" s="91"/>
      <c r="AG49" s="91"/>
    </row>
    <row r="50" spans="1:33" ht="27.75">
      <c r="A50" s="87" t="s">
        <v>259</v>
      </c>
      <c r="B50" s="88"/>
      <c r="C50" s="89">
        <v>0</v>
      </c>
      <c r="D50" s="36"/>
      <c r="E50" s="39">
        <v>0</v>
      </c>
      <c r="F50" s="36"/>
      <c r="G50" s="39">
        <v>0</v>
      </c>
      <c r="H50" s="36"/>
      <c r="I50" s="39">
        <v>500000</v>
      </c>
      <c r="J50" s="36"/>
      <c r="K50" s="39">
        <v>14129525356</v>
      </c>
      <c r="L50" s="36"/>
      <c r="M50" s="36"/>
      <c r="N50" s="39">
        <v>0</v>
      </c>
      <c r="O50" s="39"/>
      <c r="P50" s="39">
        <v>0</v>
      </c>
      <c r="Q50" s="36"/>
      <c r="R50" s="39">
        <f t="shared" si="2"/>
        <v>500000</v>
      </c>
      <c r="S50" s="36"/>
      <c r="T50" s="39">
        <v>30050</v>
      </c>
      <c r="U50" s="36"/>
      <c r="V50" s="39">
        <v>14129525356</v>
      </c>
      <c r="W50" s="36"/>
      <c r="X50" s="39">
        <v>14908856750</v>
      </c>
      <c r="Y50" s="90"/>
      <c r="Z50" s="13">
        <f t="shared" si="3"/>
        <v>0.13753047724896902</v>
      </c>
      <c r="AA50" s="14"/>
      <c r="AB50" s="91"/>
      <c r="AC50" s="338"/>
      <c r="AD50" s="92"/>
      <c r="AE50" s="93"/>
      <c r="AF50" s="91"/>
      <c r="AG50" s="91"/>
    </row>
    <row r="51" spans="1:33" ht="27.75">
      <c r="A51" s="87" t="s">
        <v>189</v>
      </c>
      <c r="B51" s="88"/>
      <c r="C51" s="89">
        <v>1237000</v>
      </c>
      <c r="D51" s="36"/>
      <c r="E51" s="39">
        <v>10610681006</v>
      </c>
      <c r="F51" s="36"/>
      <c r="G51" s="39">
        <v>9156687405.3999996</v>
      </c>
      <c r="H51" s="36"/>
      <c r="I51" s="39">
        <v>0</v>
      </c>
      <c r="J51" s="36"/>
      <c r="K51" s="39">
        <v>0</v>
      </c>
      <c r="L51" s="36"/>
      <c r="M51" s="36"/>
      <c r="N51" s="39">
        <v>8500</v>
      </c>
      <c r="O51" s="39"/>
      <c r="P51" s="39">
        <v>65740905</v>
      </c>
      <c r="Q51" s="36">
        <v>0</v>
      </c>
      <c r="R51" s="39">
        <f t="shared" si="2"/>
        <v>1228500</v>
      </c>
      <c r="S51" s="36"/>
      <c r="T51" s="39">
        <v>8430</v>
      </c>
      <c r="U51" s="36"/>
      <c r="V51" s="39">
        <v>10537770102</v>
      </c>
      <c r="W51" s="36"/>
      <c r="X51" s="39">
        <v>10276201148.85</v>
      </c>
      <c r="Y51" s="90"/>
      <c r="Z51" s="13">
        <f t="shared" si="3"/>
        <v>9.4795387198803441E-2</v>
      </c>
      <c r="AA51" s="14"/>
      <c r="AB51" s="91"/>
      <c r="AC51" s="338"/>
      <c r="AD51" s="92"/>
      <c r="AE51" s="93"/>
      <c r="AF51" s="91"/>
      <c r="AG51" s="91"/>
    </row>
    <row r="52" spans="1:33" ht="27.75">
      <c r="A52" s="87" t="s">
        <v>247</v>
      </c>
      <c r="B52" s="88"/>
      <c r="C52" s="89">
        <v>0</v>
      </c>
      <c r="D52" s="36"/>
      <c r="E52" s="39">
        <v>0</v>
      </c>
      <c r="F52" s="36"/>
      <c r="G52" s="39">
        <v>0</v>
      </c>
      <c r="H52" s="36"/>
      <c r="I52" s="39">
        <v>600000</v>
      </c>
      <c r="J52" s="36"/>
      <c r="K52" s="39">
        <v>9432710783</v>
      </c>
      <c r="L52" s="36"/>
      <c r="M52" s="36"/>
      <c r="N52" s="39">
        <v>0</v>
      </c>
      <c r="O52" s="39"/>
      <c r="P52" s="39">
        <v>0</v>
      </c>
      <c r="Q52" s="36"/>
      <c r="R52" s="39">
        <f t="shared" si="2"/>
        <v>600000</v>
      </c>
      <c r="S52" s="36"/>
      <c r="T52" s="39">
        <v>16260</v>
      </c>
      <c r="U52" s="36"/>
      <c r="V52" s="39">
        <v>9432710783</v>
      </c>
      <c r="W52" s="36"/>
      <c r="X52" s="39">
        <v>9680586120</v>
      </c>
      <c r="Y52" s="90"/>
      <c r="Z52" s="13">
        <f t="shared" si="3"/>
        <v>8.9300987423689956E-2</v>
      </c>
      <c r="AA52" s="14"/>
      <c r="AB52" s="91"/>
      <c r="AC52" s="338"/>
      <c r="AD52" s="92"/>
      <c r="AE52" s="93"/>
      <c r="AF52" s="91"/>
      <c r="AG52" s="91"/>
    </row>
    <row r="53" spans="1:33" ht="27.75">
      <c r="A53" s="87" t="s">
        <v>207</v>
      </c>
      <c r="B53" s="88"/>
      <c r="C53" s="89">
        <v>1256499</v>
      </c>
      <c r="D53" s="36"/>
      <c r="E53" s="39">
        <v>8209364461</v>
      </c>
      <c r="F53" s="36"/>
      <c r="G53" s="39">
        <v>7667735515.7895002</v>
      </c>
      <c r="H53" s="36"/>
      <c r="I53" s="39">
        <v>0</v>
      </c>
      <c r="J53" s="36"/>
      <c r="K53" s="39">
        <v>0</v>
      </c>
      <c r="L53" s="36"/>
      <c r="M53" s="36"/>
      <c r="N53" s="39">
        <v>0</v>
      </c>
      <c r="O53" s="39"/>
      <c r="P53" s="39">
        <v>0</v>
      </c>
      <c r="Q53" s="36">
        <v>0</v>
      </c>
      <c r="R53" s="39">
        <f t="shared" si="2"/>
        <v>1256499</v>
      </c>
      <c r="S53" s="36"/>
      <c r="T53" s="39">
        <v>6700</v>
      </c>
      <c r="U53" s="36"/>
      <c r="V53" s="39">
        <v>8209364461</v>
      </c>
      <c r="W53" s="36"/>
      <c r="X53" s="39">
        <v>8353467960.2910004</v>
      </c>
      <c r="Y53" s="90"/>
      <c r="Z53" s="13">
        <f t="shared" si="3"/>
        <v>7.7058654095847626E-2</v>
      </c>
      <c r="AA53" s="14"/>
      <c r="AB53" s="91"/>
      <c r="AC53" s="338"/>
      <c r="AD53" s="92"/>
      <c r="AE53" s="93"/>
      <c r="AF53" s="91"/>
      <c r="AG53" s="91"/>
    </row>
    <row r="54" spans="1:33" ht="27.75">
      <c r="A54" s="87" t="s">
        <v>255</v>
      </c>
      <c r="B54" s="88"/>
      <c r="C54" s="89">
        <v>0</v>
      </c>
      <c r="D54" s="36"/>
      <c r="E54" s="39">
        <v>0</v>
      </c>
      <c r="F54" s="36"/>
      <c r="G54" s="39">
        <v>0</v>
      </c>
      <c r="H54" s="36"/>
      <c r="I54" s="39">
        <v>800000</v>
      </c>
      <c r="J54" s="36"/>
      <c r="K54" s="39">
        <v>7623778963</v>
      </c>
      <c r="L54" s="36"/>
      <c r="M54" s="36"/>
      <c r="N54" s="39">
        <v>0</v>
      </c>
      <c r="O54" s="39"/>
      <c r="P54" s="39">
        <v>0</v>
      </c>
      <c r="Q54" s="36"/>
      <c r="R54" s="39">
        <f t="shared" si="2"/>
        <v>800000</v>
      </c>
      <c r="S54" s="36"/>
      <c r="T54" s="39">
        <v>10130</v>
      </c>
      <c r="U54" s="36"/>
      <c r="V54" s="39">
        <v>7623778963</v>
      </c>
      <c r="W54" s="36"/>
      <c r="X54" s="39">
        <v>8041356080</v>
      </c>
      <c r="Y54" s="90"/>
      <c r="Z54" s="13">
        <f t="shared" si="3"/>
        <v>7.417950000836239E-2</v>
      </c>
      <c r="AA54" s="14"/>
      <c r="AB54" s="91"/>
      <c r="AC54" s="338"/>
      <c r="AD54" s="92"/>
      <c r="AE54" s="93"/>
      <c r="AF54" s="91"/>
      <c r="AG54" s="91"/>
    </row>
    <row r="55" spans="1:33" ht="27.75">
      <c r="A55" s="87" t="s">
        <v>243</v>
      </c>
      <c r="B55" s="88"/>
      <c r="C55" s="89">
        <v>0</v>
      </c>
      <c r="D55" s="36"/>
      <c r="E55" s="39">
        <v>0</v>
      </c>
      <c r="F55" s="36"/>
      <c r="G55" s="39">
        <v>0</v>
      </c>
      <c r="H55" s="36"/>
      <c r="I55" s="39">
        <v>800000</v>
      </c>
      <c r="J55" s="36"/>
      <c r="K55" s="39">
        <v>7114725354</v>
      </c>
      <c r="L55" s="36"/>
      <c r="M55" s="36"/>
      <c r="N55" s="39">
        <v>0</v>
      </c>
      <c r="O55" s="39"/>
      <c r="P55" s="39">
        <v>0</v>
      </c>
      <c r="Q55" s="36"/>
      <c r="R55" s="39">
        <f t="shared" si="2"/>
        <v>800000</v>
      </c>
      <c r="S55" s="36"/>
      <c r="T55" s="39">
        <v>9500</v>
      </c>
      <c r="U55" s="36"/>
      <c r="V55" s="39">
        <v>7114725354</v>
      </c>
      <c r="W55" s="36"/>
      <c r="X55" s="39">
        <v>7541252000</v>
      </c>
      <c r="Y55" s="90"/>
      <c r="Z55" s="13">
        <f t="shared" si="3"/>
        <v>6.9566164864703128E-2</v>
      </c>
      <c r="AA55" s="14"/>
      <c r="AB55" s="91"/>
      <c r="AC55" s="338"/>
      <c r="AD55" s="92"/>
      <c r="AE55" s="93"/>
      <c r="AF55" s="91"/>
      <c r="AG55" s="91"/>
    </row>
    <row r="56" spans="1:33" ht="27.75">
      <c r="A56" s="87" t="s">
        <v>262</v>
      </c>
      <c r="B56" s="88"/>
      <c r="C56" s="89">
        <v>0</v>
      </c>
      <c r="D56" s="36"/>
      <c r="E56" s="39">
        <v>0</v>
      </c>
      <c r="F56" s="36"/>
      <c r="G56" s="39">
        <v>0</v>
      </c>
      <c r="H56" s="36"/>
      <c r="I56" s="39">
        <v>521489</v>
      </c>
      <c r="J56" s="36"/>
      <c r="K56" s="39">
        <v>40167511978</v>
      </c>
      <c r="L56" s="36"/>
      <c r="M56" s="36"/>
      <c r="N56" s="39">
        <v>421489</v>
      </c>
      <c r="O56" s="39"/>
      <c r="P56" s="39">
        <v>31515061541</v>
      </c>
      <c r="Q56" s="36"/>
      <c r="R56" s="39">
        <f t="shared" si="2"/>
        <v>100000</v>
      </c>
      <c r="S56" s="36"/>
      <c r="T56" s="39">
        <v>75680</v>
      </c>
      <c r="U56" s="36"/>
      <c r="V56" s="39">
        <v>8696171683</v>
      </c>
      <c r="W56" s="36"/>
      <c r="X56" s="39">
        <v>7509499360</v>
      </c>
      <c r="Y56" s="90"/>
      <c r="Z56" s="13">
        <f t="shared" si="3"/>
        <v>6.9273254696851749E-2</v>
      </c>
      <c r="AA56" s="14"/>
      <c r="AB56" s="91"/>
      <c r="AC56" s="338"/>
      <c r="AD56" s="92"/>
      <c r="AE56" s="93"/>
      <c r="AF56" s="91"/>
      <c r="AG56" s="91"/>
    </row>
    <row r="57" spans="1:33" ht="27.75">
      <c r="A57" s="87" t="s">
        <v>269</v>
      </c>
      <c r="B57" s="88"/>
      <c r="C57" s="89">
        <v>0</v>
      </c>
      <c r="D57" s="36"/>
      <c r="E57" s="39">
        <v>0</v>
      </c>
      <c r="F57" s="36"/>
      <c r="G57" s="39">
        <v>0</v>
      </c>
      <c r="H57" s="36"/>
      <c r="I57" s="39">
        <v>300000</v>
      </c>
      <c r="J57" s="36"/>
      <c r="K57" s="39">
        <v>7266183557</v>
      </c>
      <c r="L57" s="36"/>
      <c r="M57" s="36"/>
      <c r="N57" s="39">
        <v>0</v>
      </c>
      <c r="O57" s="39"/>
      <c r="P57" s="39">
        <v>0</v>
      </c>
      <c r="Q57" s="36"/>
      <c r="R57" s="39">
        <f t="shared" si="2"/>
        <v>300000</v>
      </c>
      <c r="S57" s="36"/>
      <c r="T57" s="39">
        <v>24600</v>
      </c>
      <c r="U57" s="36"/>
      <c r="V57" s="39">
        <v>7266183557</v>
      </c>
      <c r="W57" s="36"/>
      <c r="X57" s="39">
        <v>7322952600</v>
      </c>
      <c r="Y57" s="90"/>
      <c r="Z57" s="13">
        <f t="shared" si="3"/>
        <v>6.7552407460724884E-2</v>
      </c>
      <c r="AA57" s="14"/>
      <c r="AB57" s="91"/>
      <c r="AC57" s="338"/>
      <c r="AD57" s="92"/>
      <c r="AE57" s="93"/>
      <c r="AF57" s="91"/>
      <c r="AG57" s="91"/>
    </row>
    <row r="58" spans="1:33" ht="27.75">
      <c r="A58" s="87" t="s">
        <v>251</v>
      </c>
      <c r="B58" s="88"/>
      <c r="C58" s="89">
        <v>0</v>
      </c>
      <c r="D58" s="36"/>
      <c r="E58" s="39">
        <v>0</v>
      </c>
      <c r="F58" s="36"/>
      <c r="G58" s="39">
        <v>0</v>
      </c>
      <c r="H58" s="36"/>
      <c r="I58" s="39">
        <v>400000</v>
      </c>
      <c r="J58" s="36"/>
      <c r="K58" s="39">
        <v>7803305946</v>
      </c>
      <c r="L58" s="36"/>
      <c r="M58" s="36"/>
      <c r="N58" s="39">
        <v>36708</v>
      </c>
      <c r="O58" s="39"/>
      <c r="P58" s="39">
        <v>714325351</v>
      </c>
      <c r="Q58" s="36"/>
      <c r="R58" s="39">
        <f t="shared" si="2"/>
        <v>363292</v>
      </c>
      <c r="S58" s="36"/>
      <c r="T58" s="39">
        <v>19010</v>
      </c>
      <c r="U58" s="36"/>
      <c r="V58" s="39">
        <v>7087196560</v>
      </c>
      <c r="W58" s="36"/>
      <c r="X58" s="39">
        <v>6852796141.4884005</v>
      </c>
      <c r="Y58" s="90"/>
      <c r="Z58" s="13">
        <f t="shared" si="3"/>
        <v>6.3215331640287781E-2</v>
      </c>
      <c r="AA58" s="14"/>
      <c r="AB58" s="91"/>
      <c r="AC58" s="338"/>
      <c r="AD58" s="92"/>
      <c r="AE58" s="93"/>
      <c r="AF58" s="91"/>
      <c r="AG58" s="91"/>
    </row>
    <row r="59" spans="1:33" ht="27.75">
      <c r="A59" s="87" t="s">
        <v>185</v>
      </c>
      <c r="B59" s="88"/>
      <c r="C59" s="89">
        <v>361000</v>
      </c>
      <c r="D59" s="36"/>
      <c r="E59" s="39">
        <v>3652330491</v>
      </c>
      <c r="F59" s="36"/>
      <c r="G59" s="39">
        <v>3517616995.4000001</v>
      </c>
      <c r="H59" s="36"/>
      <c r="I59" s="39">
        <v>0</v>
      </c>
      <c r="J59" s="36"/>
      <c r="K59" s="39">
        <v>0</v>
      </c>
      <c r="L59" s="36"/>
      <c r="M59" s="36"/>
      <c r="N59" s="39">
        <v>1000</v>
      </c>
      <c r="O59" s="39"/>
      <c r="P59" s="39">
        <v>10682962</v>
      </c>
      <c r="Q59" s="36">
        <v>0</v>
      </c>
      <c r="R59" s="39">
        <f t="shared" si="2"/>
        <v>360000</v>
      </c>
      <c r="S59" s="36"/>
      <c r="T59" s="39">
        <v>16690</v>
      </c>
      <c r="U59" s="36"/>
      <c r="V59" s="39">
        <v>3642213232</v>
      </c>
      <c r="W59" s="36"/>
      <c r="X59" s="39">
        <v>5961955068</v>
      </c>
      <c r="Y59" s="90"/>
      <c r="Z59" s="13">
        <f t="shared" si="3"/>
        <v>5.4997545391195043E-2</v>
      </c>
      <c r="AA59" s="14"/>
      <c r="AB59" s="91"/>
      <c r="AC59" s="338"/>
      <c r="AD59" s="92"/>
      <c r="AE59" s="93"/>
      <c r="AF59" s="91"/>
      <c r="AG59" s="91"/>
    </row>
    <row r="60" spans="1:33" ht="27.75">
      <c r="A60" s="87" t="s">
        <v>248</v>
      </c>
      <c r="B60" s="88"/>
      <c r="C60" s="89">
        <v>0</v>
      </c>
      <c r="D60" s="36"/>
      <c r="E60" s="39">
        <v>0</v>
      </c>
      <c r="F60" s="36"/>
      <c r="G60" s="39">
        <v>0</v>
      </c>
      <c r="H60" s="36"/>
      <c r="I60" s="39">
        <v>200000</v>
      </c>
      <c r="J60" s="36"/>
      <c r="K60" s="39">
        <v>5323123312</v>
      </c>
      <c r="L60" s="36"/>
      <c r="M60" s="36"/>
      <c r="N60" s="39">
        <v>0</v>
      </c>
      <c r="O60" s="39"/>
      <c r="P60" s="39">
        <v>0</v>
      </c>
      <c r="Q60" s="36"/>
      <c r="R60" s="39">
        <f t="shared" si="2"/>
        <v>200000</v>
      </c>
      <c r="S60" s="36"/>
      <c r="T60" s="39">
        <v>29250</v>
      </c>
      <c r="U60" s="36"/>
      <c r="V60" s="39">
        <v>5323123312</v>
      </c>
      <c r="W60" s="36"/>
      <c r="X60" s="39">
        <v>5804779500</v>
      </c>
      <c r="Y60" s="90"/>
      <c r="Z60" s="13">
        <f t="shared" si="3"/>
        <v>5.3547640060330692E-2</v>
      </c>
      <c r="AA60" s="14"/>
      <c r="AB60" s="91"/>
      <c r="AC60" s="338"/>
      <c r="AD60" s="92"/>
      <c r="AE60" s="93"/>
      <c r="AF60" s="91"/>
      <c r="AG60" s="91"/>
    </row>
    <row r="61" spans="1:33" ht="27.75">
      <c r="A61" s="87" t="s">
        <v>242</v>
      </c>
      <c r="B61" s="88"/>
      <c r="C61" s="89">
        <v>0</v>
      </c>
      <c r="D61" s="36"/>
      <c r="E61" s="39">
        <v>0</v>
      </c>
      <c r="F61" s="36"/>
      <c r="G61" s="39">
        <v>0</v>
      </c>
      <c r="H61" s="36"/>
      <c r="I61" s="39">
        <v>400000</v>
      </c>
      <c r="J61" s="36"/>
      <c r="K61" s="39">
        <v>4006291844</v>
      </c>
      <c r="L61" s="36"/>
      <c r="M61" s="36"/>
      <c r="N61" s="39">
        <v>0</v>
      </c>
      <c r="O61" s="39"/>
      <c r="P61" s="39">
        <v>0</v>
      </c>
      <c r="Q61" s="36"/>
      <c r="R61" s="39">
        <f t="shared" si="2"/>
        <v>400000</v>
      </c>
      <c r="S61" s="36"/>
      <c r="T61" s="39">
        <v>11710</v>
      </c>
      <c r="U61" s="36"/>
      <c r="V61" s="39">
        <v>4006291844</v>
      </c>
      <c r="W61" s="36"/>
      <c r="X61" s="39">
        <v>4647792680</v>
      </c>
      <c r="Y61" s="90"/>
      <c r="Z61" s="13">
        <f t="shared" si="3"/>
        <v>4.2874725819245979E-2</v>
      </c>
      <c r="AA61" s="14"/>
      <c r="AB61" s="91"/>
      <c r="AC61" s="338"/>
      <c r="AD61" s="92"/>
      <c r="AE61" s="93"/>
      <c r="AF61" s="91"/>
      <c r="AG61" s="91"/>
    </row>
    <row r="62" spans="1:33" ht="27.75">
      <c r="A62" s="87" t="s">
        <v>235</v>
      </c>
      <c r="B62" s="88"/>
      <c r="C62" s="89">
        <v>0</v>
      </c>
      <c r="D62" s="36"/>
      <c r="E62" s="39">
        <v>0</v>
      </c>
      <c r="F62" s="36"/>
      <c r="G62" s="39">
        <v>0</v>
      </c>
      <c r="H62" s="36"/>
      <c r="I62" s="39">
        <v>100000</v>
      </c>
      <c r="J62" s="36"/>
      <c r="K62" s="39">
        <v>3514343652</v>
      </c>
      <c r="L62" s="36"/>
      <c r="M62" s="36"/>
      <c r="N62" s="39">
        <v>0</v>
      </c>
      <c r="O62" s="39"/>
      <c r="P62" s="39">
        <v>0</v>
      </c>
      <c r="Q62" s="36"/>
      <c r="R62" s="39">
        <f t="shared" si="2"/>
        <v>100000</v>
      </c>
      <c r="S62" s="36"/>
      <c r="T62" s="39">
        <v>35070</v>
      </c>
      <c r="U62" s="36"/>
      <c r="V62" s="39">
        <v>3514343652</v>
      </c>
      <c r="W62" s="36"/>
      <c r="X62" s="39">
        <v>3479890890</v>
      </c>
      <c r="Y62" s="90"/>
      <c r="Z62" s="13">
        <f t="shared" si="3"/>
        <v>3.2101123707962351E-2</v>
      </c>
      <c r="AA62" s="14"/>
      <c r="AB62" s="91"/>
      <c r="AC62" s="338"/>
      <c r="AD62" s="92"/>
      <c r="AE62" s="93"/>
      <c r="AF62" s="91"/>
      <c r="AG62" s="91"/>
    </row>
    <row r="63" spans="1:33" ht="27.75">
      <c r="A63" s="87" t="s">
        <v>268</v>
      </c>
      <c r="B63" s="88"/>
      <c r="C63" s="89">
        <v>0</v>
      </c>
      <c r="D63" s="36"/>
      <c r="E63" s="39">
        <v>0</v>
      </c>
      <c r="F63" s="36"/>
      <c r="G63" s="39">
        <v>0</v>
      </c>
      <c r="H63" s="36"/>
      <c r="I63" s="39">
        <v>200000</v>
      </c>
      <c r="J63" s="36"/>
      <c r="K63" s="39">
        <v>3238767791</v>
      </c>
      <c r="L63" s="36"/>
      <c r="M63" s="36"/>
      <c r="N63" s="39">
        <v>0</v>
      </c>
      <c r="O63" s="39"/>
      <c r="P63" s="39">
        <v>0</v>
      </c>
      <c r="Q63" s="36"/>
      <c r="R63" s="39">
        <f t="shared" si="2"/>
        <v>200000</v>
      </c>
      <c r="S63" s="36"/>
      <c r="T63" s="39">
        <v>16340</v>
      </c>
      <c r="U63" s="36"/>
      <c r="V63" s="39">
        <v>3238767791</v>
      </c>
      <c r="W63" s="36"/>
      <c r="X63" s="39">
        <v>3242738360</v>
      </c>
      <c r="Y63" s="90"/>
      <c r="Z63" s="13">
        <f t="shared" si="3"/>
        <v>2.9913450891822346E-2</v>
      </c>
      <c r="AA63" s="14"/>
      <c r="AB63" s="91"/>
      <c r="AC63" s="338"/>
      <c r="AD63" s="92"/>
      <c r="AE63" s="93"/>
      <c r="AF63" s="91"/>
      <c r="AG63" s="91"/>
    </row>
    <row r="64" spans="1:33" ht="27.75">
      <c r="A64" s="87" t="s">
        <v>241</v>
      </c>
      <c r="B64" s="88"/>
      <c r="C64" s="89">
        <v>0</v>
      </c>
      <c r="D64" s="36"/>
      <c r="E64" s="39">
        <v>0</v>
      </c>
      <c r="F64" s="36"/>
      <c r="G64" s="39">
        <v>0</v>
      </c>
      <c r="H64" s="36"/>
      <c r="I64" s="39">
        <v>400000</v>
      </c>
      <c r="J64" s="36"/>
      <c r="K64" s="39">
        <v>2809815488</v>
      </c>
      <c r="L64" s="36"/>
      <c r="M64" s="36"/>
      <c r="N64" s="39">
        <v>0</v>
      </c>
      <c r="O64" s="39"/>
      <c r="P64" s="39">
        <v>0</v>
      </c>
      <c r="Q64" s="36"/>
      <c r="R64" s="39">
        <f t="shared" si="2"/>
        <v>400000</v>
      </c>
      <c r="S64" s="36"/>
      <c r="T64" s="39">
        <v>7010</v>
      </c>
      <c r="U64" s="36"/>
      <c r="V64" s="39">
        <v>2809815488</v>
      </c>
      <c r="W64" s="36"/>
      <c r="X64" s="39">
        <v>2782325080</v>
      </c>
      <c r="Y64" s="90"/>
      <c r="Z64" s="13">
        <f t="shared" si="3"/>
        <v>2.5666253457977312E-2</v>
      </c>
      <c r="AA64" s="14"/>
      <c r="AB64" s="91"/>
      <c r="AC64" s="338"/>
      <c r="AD64" s="92"/>
      <c r="AE64" s="93"/>
      <c r="AF64" s="91"/>
      <c r="AG64" s="91"/>
    </row>
    <row r="65" spans="1:33" ht="27.75">
      <c r="A65" s="87" t="s">
        <v>240</v>
      </c>
      <c r="B65" s="88"/>
      <c r="C65" s="89">
        <v>0</v>
      </c>
      <c r="D65" s="36"/>
      <c r="E65" s="39">
        <v>0</v>
      </c>
      <c r="F65" s="36"/>
      <c r="G65" s="39">
        <v>0</v>
      </c>
      <c r="H65" s="36"/>
      <c r="I65" s="39">
        <v>400000</v>
      </c>
      <c r="J65" s="36"/>
      <c r="K65" s="39">
        <v>2117181938</v>
      </c>
      <c r="L65" s="36"/>
      <c r="M65" s="36"/>
      <c r="N65" s="39">
        <v>0</v>
      </c>
      <c r="O65" s="39"/>
      <c r="P65" s="39">
        <v>0</v>
      </c>
      <c r="Q65" s="36"/>
      <c r="R65" s="39">
        <f t="shared" si="2"/>
        <v>400000</v>
      </c>
      <c r="S65" s="36"/>
      <c r="T65" s="39">
        <v>5282</v>
      </c>
      <c r="U65" s="36"/>
      <c r="V65" s="39">
        <v>2117181938</v>
      </c>
      <c r="W65" s="36"/>
      <c r="X65" s="39">
        <v>2096468056</v>
      </c>
      <c r="Y65" s="90"/>
      <c r="Z65" s="13">
        <f t="shared" si="3"/>
        <v>1.9339393832387468E-2</v>
      </c>
      <c r="AA65" s="14"/>
      <c r="AB65" s="91"/>
      <c r="AC65" s="338"/>
      <c r="AD65" s="92"/>
      <c r="AE65" s="93"/>
      <c r="AF65" s="91"/>
      <c r="AG65" s="91"/>
    </row>
    <row r="66" spans="1:33" ht="27.75">
      <c r="A66" s="87" t="s">
        <v>246</v>
      </c>
      <c r="B66" s="88"/>
      <c r="C66" s="89">
        <v>0</v>
      </c>
      <c r="D66" s="36"/>
      <c r="E66" s="39">
        <v>0</v>
      </c>
      <c r="F66" s="36"/>
      <c r="G66" s="39">
        <v>0</v>
      </c>
      <c r="H66" s="36"/>
      <c r="I66" s="39">
        <v>400000</v>
      </c>
      <c r="J66" s="36"/>
      <c r="K66" s="39">
        <v>1537582337</v>
      </c>
      <c r="L66" s="36"/>
      <c r="M66" s="36"/>
      <c r="N66" s="39">
        <v>0</v>
      </c>
      <c r="O66" s="39"/>
      <c r="P66" s="39">
        <v>0</v>
      </c>
      <c r="Q66" s="36"/>
      <c r="R66" s="39">
        <f t="shared" si="2"/>
        <v>400000</v>
      </c>
      <c r="S66" s="36"/>
      <c r="T66" s="39">
        <v>3836</v>
      </c>
      <c r="U66" s="36"/>
      <c r="V66" s="39">
        <v>1537582337</v>
      </c>
      <c r="W66" s="36"/>
      <c r="X66" s="39">
        <v>1522539088</v>
      </c>
      <c r="Y66" s="90"/>
      <c r="Z66" s="13">
        <f t="shared" si="3"/>
        <v>1.4045042548473748E-2</v>
      </c>
      <c r="AA66" s="14"/>
      <c r="AB66" s="91"/>
      <c r="AC66" s="338"/>
      <c r="AD66" s="92"/>
      <c r="AE66" s="93"/>
      <c r="AF66" s="91"/>
      <c r="AG66" s="91"/>
    </row>
    <row r="67" spans="1:33" ht="27.75">
      <c r="A67" s="87" t="s">
        <v>206</v>
      </c>
      <c r="B67" s="88"/>
      <c r="C67" s="89">
        <v>5682475</v>
      </c>
      <c r="D67" s="36"/>
      <c r="E67" s="39">
        <v>87794769116</v>
      </c>
      <c r="F67" s="36"/>
      <c r="G67" s="39">
        <v>58785261336.187202</v>
      </c>
      <c r="H67" s="36"/>
      <c r="I67" s="39">
        <v>0</v>
      </c>
      <c r="J67" s="36"/>
      <c r="K67" s="39">
        <v>0</v>
      </c>
      <c r="L67" s="36"/>
      <c r="M67" s="36"/>
      <c r="N67" s="39">
        <v>5682475</v>
      </c>
      <c r="O67" s="39"/>
      <c r="P67" s="39">
        <v>74528026358</v>
      </c>
      <c r="Q67" s="36">
        <v>0</v>
      </c>
      <c r="R67" s="39">
        <f t="shared" si="2"/>
        <v>0</v>
      </c>
      <c r="S67" s="36"/>
      <c r="T67" s="39">
        <v>0</v>
      </c>
      <c r="U67" s="36"/>
      <c r="V67" s="39">
        <v>0</v>
      </c>
      <c r="W67" s="36"/>
      <c r="X67" s="39">
        <v>0</v>
      </c>
      <c r="Y67" s="90"/>
      <c r="Z67" s="13">
        <f t="shared" si="3"/>
        <v>0</v>
      </c>
      <c r="AA67" s="14"/>
      <c r="AB67" s="91"/>
      <c r="AC67" s="338"/>
      <c r="AD67" s="92"/>
      <c r="AE67" s="93"/>
      <c r="AF67" s="91"/>
      <c r="AG67" s="91"/>
    </row>
    <row r="68" spans="1:33" ht="27.75">
      <c r="A68" s="87" t="s">
        <v>239</v>
      </c>
      <c r="B68" s="88"/>
      <c r="C68" s="89">
        <v>0</v>
      </c>
      <c r="D68" s="36"/>
      <c r="E68" s="39">
        <v>0</v>
      </c>
      <c r="F68" s="36"/>
      <c r="G68" s="39">
        <v>0</v>
      </c>
      <c r="H68" s="36"/>
      <c r="I68" s="39">
        <v>300000</v>
      </c>
      <c r="J68" s="36"/>
      <c r="K68" s="39">
        <v>15344063296</v>
      </c>
      <c r="L68" s="36"/>
      <c r="M68" s="36"/>
      <c r="N68" s="39">
        <v>300000</v>
      </c>
      <c r="O68" s="39"/>
      <c r="P68" s="39">
        <v>18478738101</v>
      </c>
      <c r="Q68" s="36"/>
      <c r="R68" s="39">
        <f t="shared" si="2"/>
        <v>0</v>
      </c>
      <c r="S68" s="36"/>
      <c r="T68" s="39">
        <v>0</v>
      </c>
      <c r="U68" s="36"/>
      <c r="V68" s="39">
        <v>0</v>
      </c>
      <c r="W68" s="36"/>
      <c r="X68" s="39">
        <v>0</v>
      </c>
      <c r="Y68" s="90"/>
      <c r="Z68" s="13">
        <f t="shared" si="3"/>
        <v>0</v>
      </c>
      <c r="AA68" s="14"/>
      <c r="AB68" s="91"/>
      <c r="AC68" s="338"/>
      <c r="AD68" s="92"/>
      <c r="AE68" s="93"/>
      <c r="AF68" s="91"/>
      <c r="AG68" s="91"/>
    </row>
    <row r="69" spans="1:33" ht="27.75">
      <c r="A69" s="87" t="s">
        <v>250</v>
      </c>
      <c r="B69" s="88"/>
      <c r="C69" s="89">
        <v>0</v>
      </c>
      <c r="D69" s="36"/>
      <c r="E69" s="39">
        <v>0</v>
      </c>
      <c r="F69" s="36"/>
      <c r="G69" s="39">
        <v>0</v>
      </c>
      <c r="H69" s="36"/>
      <c r="I69" s="39">
        <v>500000</v>
      </c>
      <c r="J69" s="36"/>
      <c r="K69" s="39">
        <v>7566660727</v>
      </c>
      <c r="L69" s="36"/>
      <c r="M69" s="36"/>
      <c r="N69" s="39">
        <v>500000</v>
      </c>
      <c r="O69" s="39"/>
      <c r="P69" s="39">
        <v>7998161396</v>
      </c>
      <c r="Q69" s="36"/>
      <c r="R69" s="39">
        <f t="shared" si="2"/>
        <v>0</v>
      </c>
      <c r="S69" s="36"/>
      <c r="T69" s="39">
        <v>0</v>
      </c>
      <c r="U69" s="36"/>
      <c r="V69" s="39">
        <v>0</v>
      </c>
      <c r="W69" s="36"/>
      <c r="X69" s="39">
        <v>0</v>
      </c>
      <c r="Y69" s="90"/>
      <c r="Z69" s="13">
        <f t="shared" si="3"/>
        <v>0</v>
      </c>
      <c r="AA69" s="14"/>
      <c r="AB69" s="91"/>
      <c r="AC69" s="338"/>
      <c r="AD69" s="92"/>
      <c r="AE69" s="93"/>
      <c r="AF69" s="91"/>
      <c r="AG69" s="91"/>
    </row>
    <row r="70" spans="1:33" ht="27.75">
      <c r="A70" s="87" t="s">
        <v>260</v>
      </c>
      <c r="B70" s="88"/>
      <c r="C70" s="89">
        <v>0</v>
      </c>
      <c r="D70" s="36"/>
      <c r="E70" s="39">
        <v>0</v>
      </c>
      <c r="F70" s="36"/>
      <c r="G70" s="39">
        <v>0</v>
      </c>
      <c r="H70" s="36"/>
      <c r="I70" s="39">
        <v>200000</v>
      </c>
      <c r="J70" s="36"/>
      <c r="K70" s="39">
        <v>1877924149</v>
      </c>
      <c r="L70" s="36"/>
      <c r="M70" s="36"/>
      <c r="N70" s="39">
        <v>200000</v>
      </c>
      <c r="O70" s="39"/>
      <c r="P70" s="39">
        <v>2038076956</v>
      </c>
      <c r="Q70" s="36"/>
      <c r="R70" s="39">
        <f t="shared" si="2"/>
        <v>0</v>
      </c>
      <c r="S70" s="36"/>
      <c r="T70" s="39">
        <v>0</v>
      </c>
      <c r="U70" s="36"/>
      <c r="V70" s="39">
        <v>0</v>
      </c>
      <c r="W70" s="36"/>
      <c r="X70" s="39">
        <v>0</v>
      </c>
      <c r="Y70" s="90"/>
      <c r="Z70" s="13">
        <f t="shared" si="3"/>
        <v>0</v>
      </c>
      <c r="AA70" s="14"/>
      <c r="AB70" s="91"/>
      <c r="AC70" s="338"/>
      <c r="AD70" s="92"/>
      <c r="AE70" s="93"/>
      <c r="AF70" s="91"/>
      <c r="AG70" s="91"/>
    </row>
    <row r="71" spans="1:33" ht="27.75">
      <c r="A71" s="87" t="s">
        <v>261</v>
      </c>
      <c r="B71" s="88"/>
      <c r="C71" s="89">
        <v>0</v>
      </c>
      <c r="D71" s="36"/>
      <c r="E71" s="39">
        <v>0</v>
      </c>
      <c r="F71" s="36"/>
      <c r="G71" s="39">
        <v>0</v>
      </c>
      <c r="H71" s="36"/>
      <c r="I71" s="39">
        <v>100000</v>
      </c>
      <c r="J71" s="36"/>
      <c r="K71" s="39">
        <v>9964822728</v>
      </c>
      <c r="L71" s="36"/>
      <c r="M71" s="36"/>
      <c r="N71" s="39">
        <v>100000</v>
      </c>
      <c r="O71" s="39"/>
      <c r="P71" s="39">
        <v>9936342726</v>
      </c>
      <c r="Q71" s="36"/>
      <c r="R71" s="39">
        <f t="shared" si="2"/>
        <v>0</v>
      </c>
      <c r="S71" s="36"/>
      <c r="T71" s="39">
        <v>0</v>
      </c>
      <c r="U71" s="36"/>
      <c r="V71" s="39">
        <v>0</v>
      </c>
      <c r="W71" s="36"/>
      <c r="X71" s="39">
        <v>0</v>
      </c>
      <c r="Y71" s="90"/>
      <c r="Z71" s="13">
        <f t="shared" si="3"/>
        <v>0</v>
      </c>
      <c r="AA71" s="14"/>
      <c r="AB71" s="91"/>
      <c r="AC71" s="338"/>
      <c r="AD71" s="92"/>
      <c r="AE71" s="93"/>
      <c r="AF71" s="91"/>
      <c r="AG71" s="91"/>
    </row>
    <row r="72" spans="1:33" ht="27.75">
      <c r="A72" s="87" t="s">
        <v>263</v>
      </c>
      <c r="B72" s="88"/>
      <c r="C72" s="89">
        <v>0</v>
      </c>
      <c r="D72" s="36"/>
      <c r="E72" s="39">
        <v>0</v>
      </c>
      <c r="F72" s="36"/>
      <c r="G72" s="39">
        <v>0</v>
      </c>
      <c r="H72" s="36"/>
      <c r="I72" s="39">
        <v>50000</v>
      </c>
      <c r="J72" s="36"/>
      <c r="K72" s="39">
        <v>12298198604</v>
      </c>
      <c r="L72" s="36"/>
      <c r="M72" s="36"/>
      <c r="N72" s="39">
        <v>50000</v>
      </c>
      <c r="O72" s="39"/>
      <c r="P72" s="39">
        <v>11372982207</v>
      </c>
      <c r="Q72" s="36"/>
      <c r="R72" s="39">
        <f t="shared" si="2"/>
        <v>0</v>
      </c>
      <c r="S72" s="36"/>
      <c r="T72" s="39">
        <v>0</v>
      </c>
      <c r="U72" s="36"/>
      <c r="V72" s="39">
        <v>0</v>
      </c>
      <c r="W72" s="36"/>
      <c r="X72" s="39">
        <v>0</v>
      </c>
      <c r="Y72" s="90"/>
      <c r="Z72" s="13">
        <f t="shared" si="3"/>
        <v>0</v>
      </c>
      <c r="AA72" s="14"/>
      <c r="AB72" s="91"/>
      <c r="AC72" s="338"/>
      <c r="AD72" s="92"/>
      <c r="AE72" s="93"/>
      <c r="AF72" s="91"/>
      <c r="AG72" s="91"/>
    </row>
    <row r="73" spans="1:33" ht="27.75">
      <c r="A73" s="87" t="s">
        <v>265</v>
      </c>
      <c r="B73" s="88"/>
      <c r="C73" s="89">
        <v>0</v>
      </c>
      <c r="D73" s="36"/>
      <c r="E73" s="39">
        <v>0</v>
      </c>
      <c r="F73" s="36"/>
      <c r="G73" s="39">
        <v>0</v>
      </c>
      <c r="H73" s="36"/>
      <c r="I73" s="39">
        <v>1000000</v>
      </c>
      <c r="J73" s="36"/>
      <c r="K73" s="39">
        <v>11121017214</v>
      </c>
      <c r="L73" s="36"/>
      <c r="M73" s="36"/>
      <c r="N73" s="39">
        <v>1000000</v>
      </c>
      <c r="O73" s="39"/>
      <c r="P73" s="39">
        <v>11384547398</v>
      </c>
      <c r="Q73" s="36"/>
      <c r="R73" s="39">
        <f t="shared" si="2"/>
        <v>0</v>
      </c>
      <c r="S73" s="36"/>
      <c r="T73" s="39">
        <v>0</v>
      </c>
      <c r="U73" s="36"/>
      <c r="V73" s="39">
        <v>0</v>
      </c>
      <c r="W73" s="36"/>
      <c r="X73" s="39">
        <v>0</v>
      </c>
      <c r="Y73" s="90"/>
      <c r="Z73" s="13">
        <f t="shared" si="3"/>
        <v>0</v>
      </c>
      <c r="AA73" s="14"/>
      <c r="AB73" s="91"/>
      <c r="AC73" s="338"/>
      <c r="AD73" s="92"/>
      <c r="AE73" s="93"/>
      <c r="AF73" s="91"/>
      <c r="AG73" s="91"/>
    </row>
    <row r="74" spans="1:33" ht="27.75">
      <c r="A74" s="87" t="s">
        <v>266</v>
      </c>
      <c r="B74" s="88"/>
      <c r="C74" s="89">
        <v>0</v>
      </c>
      <c r="D74" s="36"/>
      <c r="E74" s="39">
        <v>0</v>
      </c>
      <c r="F74" s="36"/>
      <c r="G74" s="39">
        <v>0</v>
      </c>
      <c r="H74" s="36"/>
      <c r="I74" s="39">
        <v>1200000</v>
      </c>
      <c r="J74" s="36"/>
      <c r="K74" s="39">
        <v>3701334390</v>
      </c>
      <c r="L74" s="36"/>
      <c r="M74" s="36"/>
      <c r="N74" s="39">
        <v>1200000</v>
      </c>
      <c r="O74" s="39"/>
      <c r="P74" s="39">
        <v>3827110217</v>
      </c>
      <c r="Q74" s="36"/>
      <c r="R74" s="39">
        <f t="shared" si="2"/>
        <v>0</v>
      </c>
      <c r="S74" s="36"/>
      <c r="T74" s="39">
        <v>0</v>
      </c>
      <c r="U74" s="36"/>
      <c r="V74" s="39">
        <v>0</v>
      </c>
      <c r="W74" s="36"/>
      <c r="X74" s="39">
        <v>0</v>
      </c>
      <c r="Y74" s="90"/>
      <c r="Z74" s="13">
        <f t="shared" si="3"/>
        <v>0</v>
      </c>
      <c r="AA74" s="14"/>
      <c r="AB74" s="91"/>
      <c r="AC74" s="338"/>
      <c r="AD74" s="92"/>
      <c r="AE74" s="93"/>
      <c r="AF74" s="91"/>
      <c r="AG74" s="91"/>
    </row>
    <row r="75" spans="1:33" ht="27.75">
      <c r="A75" s="87" t="s">
        <v>270</v>
      </c>
      <c r="B75" s="88"/>
      <c r="C75" s="89">
        <v>0</v>
      </c>
      <c r="D75" s="36"/>
      <c r="E75" s="39">
        <v>0</v>
      </c>
      <c r="F75" s="36"/>
      <c r="G75" s="39">
        <v>0</v>
      </c>
      <c r="H75" s="36"/>
      <c r="I75" s="39">
        <v>500000</v>
      </c>
      <c r="J75" s="36"/>
      <c r="K75" s="39">
        <v>19465675896</v>
      </c>
      <c r="L75" s="36"/>
      <c r="M75" s="36"/>
      <c r="N75" s="39">
        <v>500000</v>
      </c>
      <c r="O75" s="39"/>
      <c r="P75" s="39">
        <v>23431024045</v>
      </c>
      <c r="Q75" s="36"/>
      <c r="R75" s="39">
        <f t="shared" si="2"/>
        <v>0</v>
      </c>
      <c r="S75" s="36"/>
      <c r="T75" s="39">
        <v>0</v>
      </c>
      <c r="U75" s="36"/>
      <c r="V75" s="39">
        <v>0</v>
      </c>
      <c r="W75" s="36"/>
      <c r="X75" s="39">
        <v>0</v>
      </c>
      <c r="Y75" s="90"/>
      <c r="Z75" s="13">
        <f t="shared" si="3"/>
        <v>0</v>
      </c>
      <c r="AA75" s="14"/>
      <c r="AB75" s="91"/>
      <c r="AC75" s="338"/>
      <c r="AD75" s="92"/>
      <c r="AE75" s="93"/>
      <c r="AF75" s="91"/>
      <c r="AG75" s="91"/>
    </row>
    <row r="76" spans="1:33" ht="27.75">
      <c r="A76" s="87" t="s">
        <v>271</v>
      </c>
      <c r="B76" s="88"/>
      <c r="C76" s="89">
        <v>0</v>
      </c>
      <c r="D76" s="36"/>
      <c r="E76" s="39">
        <v>0</v>
      </c>
      <c r="F76" s="36"/>
      <c r="G76" s="39">
        <v>0</v>
      </c>
      <c r="H76" s="36"/>
      <c r="I76" s="39">
        <v>37721</v>
      </c>
      <c r="J76" s="36"/>
      <c r="K76" s="39">
        <v>6094796335</v>
      </c>
      <c r="L76" s="36"/>
      <c r="M76" s="36"/>
      <c r="N76" s="39">
        <v>37721</v>
      </c>
      <c r="O76" s="39"/>
      <c r="P76" s="39">
        <v>6673643848</v>
      </c>
      <c r="Q76" s="36"/>
      <c r="R76" s="39">
        <f t="shared" si="2"/>
        <v>0</v>
      </c>
      <c r="S76" s="36"/>
      <c r="T76" s="39">
        <v>0</v>
      </c>
      <c r="U76" s="36"/>
      <c r="V76" s="39">
        <v>0</v>
      </c>
      <c r="W76" s="36"/>
      <c r="X76" s="39">
        <v>0</v>
      </c>
      <c r="Y76" s="90"/>
      <c r="Z76" s="13">
        <f t="shared" si="3"/>
        <v>0</v>
      </c>
      <c r="AA76" s="14"/>
      <c r="AB76" s="91"/>
      <c r="AC76" s="338"/>
      <c r="AD76" s="92"/>
      <c r="AE76" s="93"/>
      <c r="AF76" s="91"/>
      <c r="AG76" s="91"/>
    </row>
    <row r="77" spans="1:33" ht="27.75">
      <c r="A77" s="87" t="s">
        <v>273</v>
      </c>
      <c r="B77" s="88"/>
      <c r="C77" s="89">
        <v>0</v>
      </c>
      <c r="D77" s="36"/>
      <c r="E77" s="39">
        <v>0</v>
      </c>
      <c r="F77" s="36"/>
      <c r="G77" s="39">
        <v>0</v>
      </c>
      <c r="H77" s="36"/>
      <c r="I77" s="39">
        <v>1000000</v>
      </c>
      <c r="J77" s="36"/>
      <c r="K77" s="39">
        <v>25208676607</v>
      </c>
      <c r="L77" s="36"/>
      <c r="M77" s="36"/>
      <c r="N77" s="39">
        <v>1000000</v>
      </c>
      <c r="O77" s="39"/>
      <c r="P77" s="39">
        <v>32808404046</v>
      </c>
      <c r="Q77" s="36"/>
      <c r="R77" s="39">
        <f t="shared" si="2"/>
        <v>0</v>
      </c>
      <c r="S77" s="36"/>
      <c r="T77" s="39">
        <v>0</v>
      </c>
      <c r="U77" s="36"/>
      <c r="V77" s="39">
        <v>0</v>
      </c>
      <c r="W77" s="36"/>
      <c r="X77" s="39">
        <v>0</v>
      </c>
      <c r="Y77" s="90"/>
      <c r="Z77" s="13">
        <f t="shared" si="3"/>
        <v>0</v>
      </c>
      <c r="AA77" s="14"/>
      <c r="AB77" s="91"/>
      <c r="AC77" s="338"/>
      <c r="AD77" s="92"/>
      <c r="AE77" s="93"/>
      <c r="AF77" s="91"/>
      <c r="AG77" s="91"/>
    </row>
    <row r="78" spans="1:33" ht="27.75">
      <c r="A78" s="87" t="s">
        <v>274</v>
      </c>
      <c r="B78" s="88"/>
      <c r="C78" s="89">
        <v>0</v>
      </c>
      <c r="D78" s="36"/>
      <c r="E78" s="39">
        <v>0</v>
      </c>
      <c r="F78" s="36"/>
      <c r="G78" s="39">
        <v>0</v>
      </c>
      <c r="H78" s="36"/>
      <c r="I78" s="39">
        <v>100000</v>
      </c>
      <c r="J78" s="36"/>
      <c r="K78" s="39">
        <v>2714672646</v>
      </c>
      <c r="L78" s="36"/>
      <c r="M78" s="36"/>
      <c r="N78" s="39">
        <v>100000</v>
      </c>
      <c r="O78" s="39"/>
      <c r="P78" s="39">
        <v>2665775410</v>
      </c>
      <c r="Q78" s="36"/>
      <c r="R78" s="39">
        <f t="shared" si="2"/>
        <v>0</v>
      </c>
      <c r="S78" s="36"/>
      <c r="T78" s="39">
        <v>0</v>
      </c>
      <c r="U78" s="36"/>
      <c r="V78" s="39">
        <v>0</v>
      </c>
      <c r="W78" s="36"/>
      <c r="X78" s="39">
        <v>0</v>
      </c>
      <c r="Y78" s="90"/>
      <c r="Z78" s="13">
        <f t="shared" si="3"/>
        <v>0</v>
      </c>
      <c r="AA78" s="14"/>
      <c r="AB78" s="91"/>
      <c r="AC78" s="338"/>
      <c r="AD78" s="92"/>
      <c r="AE78" s="93"/>
      <c r="AF78" s="91"/>
      <c r="AG78" s="91"/>
    </row>
    <row r="79" spans="1:33" ht="27.75">
      <c r="A79" s="87" t="s">
        <v>275</v>
      </c>
      <c r="B79" s="88"/>
      <c r="C79" s="89">
        <v>0</v>
      </c>
      <c r="D79" s="36"/>
      <c r="E79" s="39">
        <v>0</v>
      </c>
      <c r="F79" s="36"/>
      <c r="G79" s="39">
        <v>0</v>
      </c>
      <c r="H79" s="36"/>
      <c r="I79" s="39">
        <v>150000</v>
      </c>
      <c r="J79" s="36"/>
      <c r="K79" s="39">
        <v>20785433673</v>
      </c>
      <c r="L79" s="36"/>
      <c r="M79" s="36"/>
      <c r="N79" s="39">
        <v>150000</v>
      </c>
      <c r="O79" s="39"/>
      <c r="P79" s="39">
        <v>23004984469</v>
      </c>
      <c r="Q79" s="36"/>
      <c r="R79" s="39">
        <f t="shared" si="2"/>
        <v>0</v>
      </c>
      <c r="S79" s="36"/>
      <c r="T79" s="39">
        <v>0</v>
      </c>
      <c r="U79" s="36"/>
      <c r="V79" s="39">
        <v>0</v>
      </c>
      <c r="W79" s="36"/>
      <c r="X79" s="39">
        <v>0</v>
      </c>
      <c r="Y79" s="90"/>
      <c r="Z79" s="13">
        <f t="shared" si="3"/>
        <v>0</v>
      </c>
      <c r="AA79" s="14"/>
      <c r="AB79" s="91"/>
      <c r="AC79" s="338"/>
      <c r="AD79" s="92"/>
      <c r="AE79" s="93"/>
      <c r="AF79" s="91"/>
      <c r="AG79" s="91"/>
    </row>
    <row r="80" spans="1:33" ht="30">
      <c r="A80" s="384" t="s">
        <v>113</v>
      </c>
      <c r="B80" s="341"/>
      <c r="C80" s="346">
        <f>SUM(C12:C79)</f>
        <v>971780101</v>
      </c>
      <c r="D80" s="343"/>
      <c r="E80" s="346">
        <f>SUM(E12:E79)</f>
        <v>2900869049831</v>
      </c>
      <c r="F80" s="344"/>
      <c r="G80" s="346">
        <f>SUM(G12:G79)</f>
        <v>3722823254357.1108</v>
      </c>
      <c r="H80" s="345"/>
      <c r="I80" s="346">
        <f>SUM(I12:I79)</f>
        <v>742424426</v>
      </c>
      <c r="J80" s="345"/>
      <c r="K80" s="346">
        <f>SUM(K12:K79)</f>
        <v>4769213710999</v>
      </c>
      <c r="L80" s="345"/>
      <c r="M80" s="345"/>
      <c r="N80" s="346">
        <f>SUM(N12:N79)</f>
        <v>34782417</v>
      </c>
      <c r="O80" s="346"/>
      <c r="P80" s="346">
        <f>SUM(P12:P79)</f>
        <v>578899139954</v>
      </c>
      <c r="Q80" s="345"/>
      <c r="R80" s="346">
        <f>SUM(R12:R79)</f>
        <v>1679422110</v>
      </c>
      <c r="S80" s="345">
        <v>0</v>
      </c>
      <c r="T80" s="345"/>
      <c r="U80" s="344"/>
      <c r="V80" s="346">
        <f>SUM(V12:V79)</f>
        <v>7218804284373</v>
      </c>
      <c r="W80" s="345"/>
      <c r="X80" s="346">
        <f>SUM(X12:X79)</f>
        <v>10626742284977.539</v>
      </c>
      <c r="Y80" s="347"/>
      <c r="Z80" s="385">
        <f>SUM(Z12:Z79)</f>
        <v>98.029041566501022</v>
      </c>
      <c r="AA80" s="386"/>
      <c r="AB80" s="91"/>
      <c r="AC80" s="338"/>
    </row>
    <row r="81" spans="1:29" ht="30">
      <c r="A81" s="348"/>
      <c r="B81" s="349"/>
      <c r="C81" s="394"/>
      <c r="E81" s="330"/>
      <c r="F81" s="94"/>
      <c r="G81" s="330"/>
      <c r="I81" s="350"/>
      <c r="K81" s="350"/>
      <c r="N81" s="330"/>
      <c r="O81" s="330"/>
      <c r="P81" s="330"/>
      <c r="Q81" s="94"/>
      <c r="R81" s="346"/>
      <c r="S81" s="94"/>
      <c r="T81" s="94"/>
      <c r="U81" s="94"/>
      <c r="V81" s="330"/>
      <c r="W81" s="94"/>
      <c r="X81" s="330"/>
      <c r="Y81" s="94"/>
      <c r="Z81" s="415"/>
      <c r="AA81" s="387"/>
      <c r="AB81" s="91"/>
      <c r="AC81" s="338"/>
    </row>
    <row r="82" spans="1:29" ht="22.5">
      <c r="A82" s="348"/>
      <c r="B82" s="348"/>
      <c r="D82" s="18"/>
      <c r="E82" s="18"/>
      <c r="F82" s="18"/>
      <c r="G82" s="18"/>
      <c r="I82" s="388"/>
      <c r="J82" s="388"/>
      <c r="K82" s="388"/>
      <c r="L82" s="388"/>
      <c r="M82" s="388"/>
      <c r="N82" s="388"/>
      <c r="O82" s="388"/>
      <c r="P82" s="388"/>
      <c r="R82" s="18"/>
      <c r="V82" s="364"/>
      <c r="X82" s="350"/>
      <c r="Y82" s="351"/>
      <c r="Z82" s="395"/>
      <c r="AA82" s="14"/>
      <c r="AB82" s="91"/>
      <c r="AC82" s="338"/>
    </row>
    <row r="83" spans="1:29" ht="22.5">
      <c r="A83" s="354"/>
      <c r="B83" s="355"/>
      <c r="D83" s="357"/>
      <c r="E83" s="94"/>
      <c r="F83" s="358"/>
      <c r="G83" s="350"/>
      <c r="H83" s="358"/>
      <c r="I83" s="202"/>
      <c r="J83" s="358"/>
      <c r="K83" s="194"/>
      <c r="L83" s="355"/>
      <c r="M83" s="355"/>
      <c r="N83" s="350"/>
      <c r="O83" s="350"/>
      <c r="P83" s="350"/>
      <c r="R83" s="18"/>
      <c r="V83" s="350"/>
      <c r="W83" s="350"/>
      <c r="X83" s="350"/>
      <c r="Y83" s="351"/>
      <c r="Z83" s="389"/>
      <c r="AA83" s="14"/>
      <c r="AB83" s="91"/>
      <c r="AC83" s="338"/>
    </row>
    <row r="84" spans="1:29" ht="22.5">
      <c r="A84" s="360"/>
      <c r="B84" s="355"/>
      <c r="C84" s="361"/>
      <c r="D84" s="15"/>
      <c r="E84" s="94"/>
      <c r="F84" s="358"/>
      <c r="G84" s="350"/>
      <c r="H84" s="361"/>
      <c r="I84" s="361"/>
      <c r="J84" s="361"/>
      <c r="K84" s="361"/>
      <c r="L84" s="361"/>
      <c r="M84" s="361"/>
      <c r="N84" s="390"/>
      <c r="O84" s="390"/>
      <c r="P84" s="390"/>
      <c r="Q84" s="358"/>
      <c r="R84" s="361"/>
      <c r="S84" s="357"/>
      <c r="T84" s="142"/>
      <c r="U84" s="358"/>
      <c r="V84" s="356"/>
      <c r="X84" s="350"/>
      <c r="Y84" s="14"/>
      <c r="Z84" s="359"/>
      <c r="AA84" s="387"/>
      <c r="AB84" s="91"/>
      <c r="AC84" s="338"/>
    </row>
    <row r="85" spans="1:29" ht="24">
      <c r="A85" s="113"/>
      <c r="B85" s="15"/>
      <c r="C85" s="142"/>
      <c r="D85" s="15"/>
      <c r="E85" s="14"/>
      <c r="F85" s="358"/>
      <c r="G85" s="194"/>
      <c r="H85" s="365"/>
      <c r="I85" s="142"/>
      <c r="J85" s="142"/>
      <c r="K85" s="142"/>
      <c r="L85" s="142"/>
      <c r="M85" s="142"/>
      <c r="N85" s="361"/>
      <c r="O85" s="361"/>
      <c r="P85" s="207"/>
      <c r="Q85" s="358"/>
      <c r="R85" s="391"/>
      <c r="S85" s="357"/>
      <c r="T85" s="142"/>
      <c r="U85" s="17"/>
      <c r="V85" s="17"/>
      <c r="X85" s="350"/>
      <c r="Y85" s="362"/>
      <c r="Z85" s="363"/>
      <c r="AA85" s="350"/>
    </row>
    <row r="86" spans="1:29" ht="24">
      <c r="A86" s="16"/>
      <c r="B86" s="355"/>
      <c r="C86" s="368"/>
      <c r="D86" s="368"/>
      <c r="E86" s="368"/>
      <c r="F86" s="369"/>
      <c r="G86" s="361"/>
      <c r="H86" s="358"/>
      <c r="I86" s="361"/>
      <c r="J86" s="369"/>
      <c r="K86" s="368"/>
      <c r="L86" s="369"/>
      <c r="M86" s="369"/>
      <c r="N86" s="142"/>
      <c r="O86" s="142"/>
      <c r="P86" s="416"/>
      <c r="Q86" s="142"/>
      <c r="R86" s="142"/>
      <c r="S86" s="142"/>
      <c r="T86" s="142"/>
      <c r="U86" s="142"/>
      <c r="V86" s="142"/>
      <c r="W86" s="142"/>
      <c r="X86" s="392"/>
      <c r="Y86" s="351"/>
      <c r="Z86" s="363"/>
      <c r="AA86" s="350"/>
    </row>
    <row r="87" spans="1:29" ht="24">
      <c r="A87" s="370"/>
      <c r="B87" s="371"/>
      <c r="C87" s="372"/>
      <c r="D87" s="372"/>
      <c r="E87" s="373"/>
      <c r="F87" s="372"/>
      <c r="H87" s="14"/>
      <c r="I87" s="350"/>
      <c r="J87" s="372"/>
      <c r="K87" s="372"/>
      <c r="L87" s="372"/>
      <c r="M87" s="372"/>
      <c r="N87" s="369"/>
      <c r="O87" s="369"/>
      <c r="P87" s="109"/>
      <c r="Q87" s="369"/>
      <c r="R87" s="369"/>
      <c r="S87" s="357"/>
      <c r="T87" s="366"/>
      <c r="U87" s="358"/>
      <c r="V87" s="368"/>
      <c r="X87" s="393"/>
      <c r="Y87" s="351"/>
      <c r="Z87" s="396"/>
      <c r="AA87" s="350"/>
    </row>
    <row r="88" spans="1:29" ht="21.75">
      <c r="A88" s="372"/>
      <c r="B88" s="371"/>
      <c r="C88" s="372"/>
      <c r="D88" s="94"/>
      <c r="E88" s="330"/>
      <c r="F88" s="94"/>
      <c r="G88" s="377"/>
      <c r="H88" s="372"/>
      <c r="I88" s="372"/>
      <c r="J88" s="94"/>
      <c r="K88" s="94"/>
      <c r="L88" s="94"/>
      <c r="M88" s="94"/>
      <c r="N88" s="94"/>
      <c r="O88" s="94"/>
      <c r="P88" s="94"/>
      <c r="Q88" s="94"/>
      <c r="R88" s="94"/>
      <c r="S88" s="374"/>
      <c r="T88" s="378"/>
      <c r="U88" s="94"/>
      <c r="V88" s="379"/>
      <c r="X88" s="350"/>
      <c r="Y88" s="351"/>
      <c r="AA88" s="350"/>
    </row>
    <row r="89" spans="1:29">
      <c r="A89" s="18"/>
      <c r="B89" s="371"/>
      <c r="C89" s="378"/>
      <c r="E89" s="373"/>
      <c r="G89" s="372"/>
      <c r="H89" s="376"/>
      <c r="I89" s="372"/>
      <c r="K89" s="373"/>
      <c r="L89" s="373"/>
      <c r="M89" s="373"/>
      <c r="N89" s="373"/>
      <c r="O89" s="373"/>
      <c r="R89" s="364"/>
      <c r="S89" s="374"/>
      <c r="T89" s="376"/>
      <c r="V89" s="380"/>
      <c r="X89" s="350"/>
      <c r="AA89" s="364"/>
    </row>
    <row r="90" spans="1:29">
      <c r="N90" s="373"/>
      <c r="O90" s="373"/>
      <c r="V90" s="381"/>
      <c r="X90" s="350"/>
      <c r="AA90" s="380"/>
    </row>
    <row r="91" spans="1:29">
      <c r="N91" s="373"/>
      <c r="O91" s="373"/>
      <c r="P91" s="350"/>
      <c r="X91" s="350"/>
      <c r="AA91" s="382"/>
    </row>
    <row r="92" spans="1:29">
      <c r="N92" s="373"/>
      <c r="O92" s="373"/>
    </row>
    <row r="93" spans="1:29">
      <c r="N93" s="350"/>
      <c r="O93" s="350"/>
      <c r="X93" s="350"/>
    </row>
    <row r="94" spans="1:29">
      <c r="N94" s="364"/>
      <c r="O94" s="364"/>
      <c r="X94" s="350"/>
    </row>
    <row r="95" spans="1:29">
      <c r="X95" s="350"/>
    </row>
  </sheetData>
  <autoFilter ref="A11:AG11" xr:uid="{4B7A494E-A3EC-4224-984A-995C7ABD7672}">
    <sortState xmlns:xlrd2="http://schemas.microsoft.com/office/spreadsheetml/2017/richdata2" ref="A12:AG80">
      <sortCondition descending="1" ref="X11"/>
    </sortState>
  </autoFilter>
  <mergeCells count="23">
    <mergeCell ref="Z9:Z10"/>
    <mergeCell ref="I9:K9"/>
    <mergeCell ref="N9:P9"/>
    <mergeCell ref="R9:R10"/>
    <mergeCell ref="S9:S10"/>
    <mergeCell ref="T9:T10"/>
    <mergeCell ref="V9:V10"/>
    <mergeCell ref="G9:G10"/>
    <mergeCell ref="A1:Z1"/>
    <mergeCell ref="A2:Z2"/>
    <mergeCell ref="A3:Z3"/>
    <mergeCell ref="A5:Z5"/>
    <mergeCell ref="A6:Z6"/>
    <mergeCell ref="C8:G8"/>
    <mergeCell ref="I8:P8"/>
    <mergeCell ref="R8:Z8"/>
    <mergeCell ref="A9:A10"/>
    <mergeCell ref="C9:C10"/>
    <mergeCell ref="D9:D10"/>
    <mergeCell ref="E9:E10"/>
    <mergeCell ref="F9:F10"/>
    <mergeCell ref="W9:W10"/>
    <mergeCell ref="X9:X10"/>
  </mergeCells>
  <printOptions horizontalCentered="1"/>
  <pageMargins left="0" right="0" top="0" bottom="0" header="0" footer="0"/>
  <pageSetup scale="27" fitToHeight="2" orientation="portrait" useFirstPageNumber="1" r:id="rId1"/>
  <headerFooter>
    <oddFooter>&amp;C&amp;16 &amp;"B Nazanin,Regular"&amp;P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1579-402C-473F-BB60-EAD83A140423}">
  <sheetPr>
    <pageSetUpPr fitToPage="1"/>
  </sheetPr>
  <dimension ref="A1:AH29"/>
  <sheetViews>
    <sheetView rightToLeft="1" view="pageBreakPreview" zoomScale="55" zoomScaleNormal="70" zoomScaleSheetLayoutView="55" workbookViewId="0">
      <selection activeCell="A19" sqref="A19"/>
    </sheetView>
  </sheetViews>
  <sheetFormatPr defaultColWidth="9.140625" defaultRowHeight="20.25"/>
  <cols>
    <col min="1" max="1" width="41.5703125" style="94" customWidth="1"/>
    <col min="2" max="2" width="0.42578125" style="94" customWidth="1"/>
    <col min="3" max="3" width="19" style="18" customWidth="1"/>
    <col min="4" max="4" width="0.42578125" style="320" customWidth="1"/>
    <col min="5" max="5" width="27.140625" style="381" customWidth="1"/>
    <col min="6" max="6" width="0.5703125" style="320" customWidth="1"/>
    <col min="7" max="7" width="22.85546875" style="14" customWidth="1"/>
    <col min="8" max="8" width="0.5703125" style="320" customWidth="1"/>
    <col min="9" max="9" width="19.85546875" style="320" customWidth="1"/>
    <col min="10" max="10" width="0.42578125" style="320" customWidth="1"/>
    <col min="11" max="11" width="26.5703125" style="320" customWidth="1"/>
    <col min="12" max="13" width="0.28515625" style="320" customWidth="1"/>
    <col min="14" max="14" width="17.7109375" style="320" customWidth="1"/>
    <col min="15" max="16" width="0.28515625" style="320" customWidth="1"/>
    <col min="17" max="17" width="30.28515625" style="320" bestFit="1" customWidth="1"/>
    <col min="18" max="18" width="0.42578125" style="320" customWidth="1"/>
    <col min="19" max="19" width="22.140625" style="320" customWidth="1"/>
    <col min="20" max="20" width="0.5703125" style="320" customWidth="1"/>
    <col min="21" max="21" width="23.42578125" style="320" customWidth="1"/>
    <col min="22" max="22" width="0.5703125" style="320" customWidth="1"/>
    <col min="23" max="23" width="24.85546875" style="320" customWidth="1"/>
    <col min="24" max="24" width="0.5703125" style="320" customWidth="1"/>
    <col min="25" max="25" width="20.85546875" style="320" customWidth="1"/>
    <col min="26" max="26" width="0.42578125" style="320" customWidth="1"/>
    <col min="27" max="27" width="19.5703125" style="320" customWidth="1"/>
    <col min="28" max="28" width="25" style="320" customWidth="1"/>
    <col min="29" max="29" width="27.85546875" style="94" bestFit="1" customWidth="1"/>
    <col min="30" max="30" width="22.42578125" style="94" bestFit="1" customWidth="1"/>
    <col min="31" max="31" width="27.7109375" style="94" bestFit="1" customWidth="1"/>
    <col min="32" max="32" width="19.140625" style="94" customWidth="1"/>
    <col min="33" max="33" width="12.42578125" style="94" bestFit="1" customWidth="1"/>
    <col min="34" max="34" width="11.28515625" style="94" bestFit="1" customWidth="1"/>
    <col min="35" max="16384" width="9.140625" style="94"/>
  </cols>
  <sheetData>
    <row r="1" spans="1:34" ht="30.75" customHeight="1">
      <c r="A1" s="423" t="str">
        <f>[2]جلد!G2</f>
        <v>صندوق سرمایه‌گذاری بخشی فرا الگوریتم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</row>
    <row r="2" spans="1:34" ht="27" customHeight="1">
      <c r="A2" s="423" t="str">
        <f>[2]جلد!G3</f>
        <v xml:space="preserve">صورت وضعیت پرتفوی 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C2" s="321"/>
    </row>
    <row r="3" spans="1:34" ht="27" customHeight="1">
      <c r="A3" s="423" t="str">
        <f>جلد!F5</f>
        <v>برای دوره یک ماهه منتهی به 31 خرداد ماه 1405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</row>
    <row r="4" spans="1:34" ht="12.75" customHeight="1">
      <c r="A4" s="322"/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</row>
    <row r="5" spans="1:34" ht="24.75" customHeight="1">
      <c r="A5" s="424"/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4"/>
    </row>
    <row r="6" spans="1:34" ht="30">
      <c r="A6" s="424" t="s">
        <v>194</v>
      </c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4"/>
      <c r="V6" s="424"/>
      <c r="W6" s="424"/>
      <c r="X6" s="424"/>
      <c r="Y6" s="424"/>
      <c r="Z6" s="424"/>
      <c r="AA6" s="424"/>
    </row>
    <row r="7" spans="1:34" ht="12" customHeight="1">
      <c r="A7" s="99"/>
      <c r="B7" s="99"/>
      <c r="C7" s="323"/>
      <c r="D7" s="324"/>
      <c r="E7" s="325"/>
      <c r="F7" s="324"/>
      <c r="G7" s="11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  <c r="W7" s="324"/>
      <c r="X7" s="324"/>
      <c r="Y7" s="324"/>
      <c r="Z7" s="324"/>
      <c r="AA7" s="324"/>
    </row>
    <row r="8" spans="1:34" ht="35.25" customHeight="1" thickBot="1">
      <c r="A8" s="326"/>
      <c r="B8" s="327"/>
      <c r="C8" s="425" t="str">
        <f>جلد!I6</f>
        <v>1405/02/31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328"/>
      <c r="P8" s="329"/>
      <c r="Q8" s="426" t="str">
        <f>جلد!I7</f>
        <v>1405/03/31</v>
      </c>
      <c r="R8" s="426"/>
      <c r="S8" s="426"/>
      <c r="T8" s="426"/>
      <c r="U8" s="426"/>
      <c r="V8" s="426"/>
      <c r="W8" s="426"/>
      <c r="X8" s="426"/>
      <c r="Y8" s="426"/>
      <c r="Z8" s="426"/>
      <c r="AA8" s="426"/>
      <c r="AC8" s="330"/>
    </row>
    <row r="9" spans="1:34" ht="21.75" customHeight="1">
      <c r="A9" s="427" t="s">
        <v>19</v>
      </c>
      <c r="B9" s="88"/>
      <c r="C9" s="429" t="s">
        <v>195</v>
      </c>
      <c r="D9" s="431"/>
      <c r="E9" s="432" t="s">
        <v>196</v>
      </c>
      <c r="F9" s="431"/>
      <c r="G9" s="438" t="s">
        <v>197</v>
      </c>
      <c r="H9" s="90"/>
      <c r="I9" s="439" t="s">
        <v>198</v>
      </c>
      <c r="J9" s="331"/>
      <c r="K9" s="439" t="s">
        <v>199</v>
      </c>
      <c r="L9" s="324"/>
      <c r="M9" s="324"/>
      <c r="N9" s="439" t="s">
        <v>200</v>
      </c>
      <c r="O9" s="331"/>
      <c r="P9" s="331"/>
      <c r="Q9" s="441" t="s">
        <v>195</v>
      </c>
      <c r="R9" s="431"/>
      <c r="S9" s="434" t="s">
        <v>196</v>
      </c>
      <c r="T9" s="332"/>
      <c r="U9" s="437" t="s">
        <v>197</v>
      </c>
      <c r="V9" s="431"/>
      <c r="W9" s="434" t="s">
        <v>198</v>
      </c>
      <c r="X9" s="90"/>
      <c r="Y9" s="434" t="s">
        <v>199</v>
      </c>
      <c r="Z9" s="333"/>
      <c r="AA9" s="434" t="s">
        <v>200</v>
      </c>
      <c r="AC9" s="330"/>
    </row>
    <row r="10" spans="1:34" ht="63" customHeight="1" thickBot="1">
      <c r="A10" s="428"/>
      <c r="B10" s="88"/>
      <c r="C10" s="430"/>
      <c r="D10" s="431"/>
      <c r="E10" s="433"/>
      <c r="F10" s="431"/>
      <c r="G10" s="422"/>
      <c r="H10" s="90"/>
      <c r="I10" s="440"/>
      <c r="J10" s="334"/>
      <c r="K10" s="440"/>
      <c r="L10" s="325"/>
      <c r="M10" s="325"/>
      <c r="N10" s="440"/>
      <c r="O10" s="100"/>
      <c r="P10" s="100"/>
      <c r="Q10" s="440"/>
      <c r="R10" s="431"/>
      <c r="S10" s="428"/>
      <c r="T10" s="332"/>
      <c r="U10" s="433"/>
      <c r="V10" s="431"/>
      <c r="W10" s="428"/>
      <c r="X10" s="90"/>
      <c r="Y10" s="428"/>
      <c r="Z10" s="335"/>
      <c r="AA10" s="428"/>
      <c r="AC10" s="336"/>
      <c r="AE10" s="337"/>
    </row>
    <row r="11" spans="1:34" ht="18.75" customHeight="1">
      <c r="A11" s="332"/>
      <c r="B11" s="88"/>
      <c r="C11" s="12"/>
      <c r="D11" s="332"/>
      <c r="E11" s="90"/>
      <c r="F11" s="332"/>
      <c r="G11" s="90"/>
      <c r="H11" s="90"/>
      <c r="I11" s="325"/>
      <c r="J11" s="325"/>
      <c r="K11" s="90" t="s">
        <v>111</v>
      </c>
      <c r="L11" s="325"/>
      <c r="M11" s="325"/>
      <c r="N11" s="325"/>
      <c r="O11" s="325"/>
      <c r="P11" s="325"/>
      <c r="Q11" s="90"/>
      <c r="R11" s="332"/>
      <c r="S11" s="90"/>
      <c r="T11" s="332"/>
      <c r="U11" s="90"/>
      <c r="V11" s="332"/>
      <c r="W11" s="90"/>
      <c r="X11" s="90"/>
      <c r="Y11" s="90" t="s">
        <v>111</v>
      </c>
      <c r="Z11" s="90"/>
      <c r="AA11" s="332"/>
    </row>
    <row r="12" spans="1:34" ht="65.25" hidden="1" customHeight="1">
      <c r="A12" s="87" t="s">
        <v>215</v>
      </c>
      <c r="B12" s="88"/>
      <c r="C12" s="89" t="s">
        <v>201</v>
      </c>
      <c r="D12" s="36"/>
      <c r="E12" s="39" t="s">
        <v>202</v>
      </c>
      <c r="F12" s="36"/>
      <c r="G12" s="39" t="s">
        <v>203</v>
      </c>
      <c r="H12" s="36"/>
      <c r="I12" s="39">
        <v>0</v>
      </c>
      <c r="J12" s="36"/>
      <c r="K12" s="39">
        <v>0</v>
      </c>
      <c r="L12" s="36"/>
      <c r="M12" s="36"/>
      <c r="N12" s="36" t="s">
        <v>204</v>
      </c>
      <c r="O12" s="36"/>
      <c r="P12" s="39"/>
      <c r="Q12" s="39" t="s">
        <v>201</v>
      </c>
      <c r="R12" s="36"/>
      <c r="S12" s="39" t="s">
        <v>202</v>
      </c>
      <c r="T12" s="36"/>
      <c r="U12" s="39" t="s">
        <v>203</v>
      </c>
      <c r="V12" s="36"/>
      <c r="W12" s="95">
        <v>0</v>
      </c>
      <c r="X12" s="95"/>
      <c r="Y12" s="95">
        <v>0</v>
      </c>
      <c r="Z12" s="95"/>
      <c r="AA12" s="13" t="s">
        <v>132</v>
      </c>
      <c r="AB12" s="14"/>
      <c r="AC12" s="91"/>
      <c r="AD12" s="338"/>
      <c r="AE12" s="339"/>
      <c r="AF12" s="93"/>
      <c r="AG12" s="91"/>
      <c r="AH12" s="91"/>
    </row>
    <row r="13" spans="1:34" ht="65.25" customHeight="1">
      <c r="A13" s="87">
        <v>0</v>
      </c>
      <c r="B13" s="88"/>
      <c r="C13" s="89" t="s">
        <v>201</v>
      </c>
      <c r="D13" s="36"/>
      <c r="E13" s="39" t="s">
        <v>202</v>
      </c>
      <c r="F13" s="36"/>
      <c r="G13" s="39" t="s">
        <v>203</v>
      </c>
      <c r="H13" s="36"/>
      <c r="I13" s="39">
        <v>0</v>
      </c>
      <c r="J13" s="36"/>
      <c r="K13" s="39">
        <v>0</v>
      </c>
      <c r="L13" s="36"/>
      <c r="M13" s="36" t="s">
        <v>211</v>
      </c>
      <c r="N13" s="36" t="s">
        <v>211</v>
      </c>
      <c r="O13" s="36"/>
      <c r="P13" s="39"/>
      <c r="Q13" s="39" t="s">
        <v>201</v>
      </c>
      <c r="R13" s="36"/>
      <c r="S13" s="39" t="s">
        <v>202</v>
      </c>
      <c r="T13" s="36"/>
      <c r="U13" s="39" t="s">
        <v>203</v>
      </c>
      <c r="V13" s="36"/>
      <c r="W13" s="39">
        <v>0</v>
      </c>
      <c r="X13" s="36"/>
      <c r="Y13" s="39" t="s">
        <v>132</v>
      </c>
      <c r="Z13" s="36"/>
      <c r="AA13" s="36" t="s">
        <v>132</v>
      </c>
      <c r="AB13" s="14"/>
      <c r="AC13" s="91"/>
      <c r="AE13" s="339"/>
      <c r="AF13" s="93"/>
      <c r="AG13" s="91"/>
      <c r="AH13" s="91"/>
    </row>
    <row r="14" spans="1:34" ht="51" customHeight="1">
      <c r="A14" s="340" t="s">
        <v>113</v>
      </c>
      <c r="B14" s="341"/>
      <c r="C14" s="342"/>
      <c r="D14" s="343"/>
      <c r="E14" s="342"/>
      <c r="F14" s="344"/>
      <c r="G14" s="342"/>
      <c r="H14" s="345"/>
      <c r="I14" s="346">
        <f>SUM(I12:I13)</f>
        <v>0</v>
      </c>
      <c r="J14" s="345"/>
      <c r="K14" s="342"/>
      <c r="L14" s="345"/>
      <c r="M14" s="345"/>
      <c r="N14" s="342"/>
      <c r="O14" s="343"/>
      <c r="P14" s="343"/>
      <c r="Q14" s="342"/>
      <c r="R14" s="345"/>
      <c r="S14" s="342"/>
      <c r="T14" s="344"/>
      <c r="U14" s="342"/>
      <c r="V14" s="345"/>
      <c r="W14" s="346">
        <f>SUM(W12:W13)</f>
        <v>0</v>
      </c>
      <c r="X14" s="347"/>
      <c r="Y14" s="342"/>
      <c r="Z14" s="342"/>
      <c r="AA14" s="342"/>
    </row>
    <row r="15" spans="1:34" ht="35.25" customHeight="1">
      <c r="A15" s="348"/>
      <c r="B15" s="349"/>
      <c r="E15" s="14"/>
      <c r="G15" s="350"/>
      <c r="K15" s="350"/>
      <c r="N15" s="350"/>
      <c r="Q15" s="350"/>
      <c r="U15" s="350"/>
      <c r="W15" s="350"/>
      <c r="X15" s="351"/>
      <c r="Y15" s="351"/>
      <c r="Z15" s="351"/>
    </row>
    <row r="16" spans="1:34" ht="22.5">
      <c r="A16" s="348"/>
      <c r="B16" s="348"/>
      <c r="D16" s="18"/>
      <c r="E16" s="18"/>
      <c r="F16" s="18"/>
      <c r="G16" s="18"/>
      <c r="I16" s="350"/>
      <c r="J16" s="350"/>
      <c r="K16" s="350"/>
      <c r="L16" s="350"/>
      <c r="M16" s="350"/>
      <c r="N16" s="350"/>
      <c r="Q16" s="350"/>
      <c r="U16" s="350"/>
      <c r="V16" s="350"/>
      <c r="W16" s="350"/>
      <c r="X16" s="351"/>
      <c r="Y16" s="351"/>
      <c r="Z16" s="351"/>
      <c r="AA16" s="350"/>
      <c r="AB16" s="352"/>
      <c r="AD16" s="353"/>
    </row>
    <row r="17" spans="1:28" ht="22.5">
      <c r="A17" s="354"/>
      <c r="B17" s="355"/>
      <c r="C17" s="356"/>
      <c r="D17" s="357"/>
      <c r="E17" s="15"/>
      <c r="F17" s="358"/>
      <c r="G17" s="194"/>
      <c r="H17" s="358"/>
      <c r="I17" s="202"/>
      <c r="J17" s="358"/>
      <c r="K17" s="194"/>
      <c r="L17" s="355"/>
      <c r="M17" s="355"/>
      <c r="N17" s="194"/>
      <c r="O17" s="358"/>
      <c r="P17" s="358"/>
      <c r="Q17" s="354"/>
      <c r="R17" s="357"/>
      <c r="S17" s="142"/>
      <c r="T17" s="358"/>
      <c r="U17" s="356"/>
      <c r="W17" s="350"/>
      <c r="X17" s="14"/>
      <c r="Y17" s="14"/>
      <c r="Z17" s="14"/>
      <c r="AA17" s="359"/>
    </row>
    <row r="18" spans="1:28" ht="24">
      <c r="A18" s="360"/>
      <c r="B18" s="355"/>
      <c r="C18" s="16"/>
      <c r="D18" s="15"/>
      <c r="E18" s="15"/>
      <c r="F18" s="358"/>
      <c r="G18" s="361"/>
      <c r="H18" s="361"/>
      <c r="I18" s="361"/>
      <c r="J18" s="361"/>
      <c r="K18" s="361"/>
      <c r="L18" s="361"/>
      <c r="M18" s="361"/>
      <c r="N18" s="361"/>
      <c r="O18" s="358"/>
      <c r="P18" s="358"/>
      <c r="Q18" s="207"/>
      <c r="R18" s="357"/>
      <c r="S18" s="142"/>
      <c r="T18" s="17"/>
      <c r="U18" s="17"/>
      <c r="W18" s="350"/>
      <c r="X18" s="362"/>
      <c r="Y18" s="362"/>
      <c r="Z18" s="362"/>
      <c r="AA18" s="363"/>
      <c r="AB18" s="364"/>
    </row>
    <row r="19" spans="1:28" ht="24">
      <c r="A19" s="113"/>
      <c r="B19" s="15"/>
      <c r="C19" s="16"/>
      <c r="D19" s="15"/>
      <c r="E19" s="14"/>
      <c r="F19" s="358"/>
      <c r="G19" s="194"/>
      <c r="H19" s="365"/>
      <c r="I19" s="142"/>
      <c r="J19" s="361"/>
      <c r="K19" s="361"/>
      <c r="L19" s="361"/>
      <c r="M19" s="361"/>
      <c r="N19" s="361"/>
      <c r="O19" s="96"/>
      <c r="P19" s="96"/>
      <c r="Q19" s="109"/>
      <c r="R19" s="96"/>
      <c r="S19" s="366"/>
      <c r="T19" s="96"/>
      <c r="U19" s="114"/>
      <c r="W19" s="367"/>
      <c r="X19" s="351"/>
      <c r="Y19" s="351"/>
      <c r="Z19" s="351"/>
      <c r="AA19" s="363"/>
      <c r="AB19" s="350"/>
    </row>
    <row r="20" spans="1:28" ht="24">
      <c r="A20" s="16"/>
      <c r="B20" s="355"/>
      <c r="C20" s="368"/>
      <c r="D20" s="368"/>
      <c r="E20" s="368"/>
      <c r="F20" s="369"/>
      <c r="G20" s="361"/>
      <c r="H20" s="358"/>
      <c r="I20" s="361"/>
      <c r="J20" s="369"/>
      <c r="K20" s="368"/>
      <c r="L20" s="369"/>
      <c r="M20" s="369"/>
      <c r="N20" s="369"/>
      <c r="O20" s="358"/>
      <c r="P20" s="358"/>
      <c r="Q20" s="109"/>
      <c r="R20" s="357"/>
      <c r="S20" s="366"/>
      <c r="T20" s="358"/>
      <c r="U20" s="368"/>
      <c r="W20" s="350"/>
      <c r="X20" s="351"/>
      <c r="Y20" s="351"/>
      <c r="Z20" s="351"/>
      <c r="AA20" s="350"/>
      <c r="AB20" s="350"/>
    </row>
    <row r="21" spans="1:28" ht="21.75">
      <c r="A21" s="370"/>
      <c r="B21" s="371"/>
      <c r="C21" s="372"/>
      <c r="D21" s="372"/>
      <c r="E21" s="373"/>
      <c r="F21" s="372"/>
      <c r="H21" s="14"/>
      <c r="I21" s="350"/>
      <c r="J21" s="372"/>
      <c r="K21" s="372"/>
      <c r="L21" s="372"/>
      <c r="M21" s="372"/>
      <c r="N21" s="372"/>
      <c r="O21" s="372"/>
      <c r="P21" s="372"/>
      <c r="Q21" s="372"/>
      <c r="R21" s="374"/>
      <c r="S21" s="375"/>
      <c r="T21" s="376"/>
      <c r="U21" s="330"/>
      <c r="W21" s="350"/>
      <c r="X21" s="351"/>
      <c r="Y21" s="351"/>
      <c r="Z21" s="351"/>
      <c r="AA21" s="350"/>
      <c r="AB21" s="350"/>
    </row>
    <row r="22" spans="1:28" ht="21.75">
      <c r="A22" s="372"/>
      <c r="B22" s="371"/>
      <c r="C22" s="372"/>
      <c r="D22" s="94"/>
      <c r="E22" s="330"/>
      <c r="F22" s="94"/>
      <c r="G22" s="377"/>
      <c r="H22" s="372"/>
      <c r="I22" s="372"/>
      <c r="J22" s="94"/>
      <c r="K22" s="94"/>
      <c r="L22" s="94"/>
      <c r="M22" s="94"/>
      <c r="N22" s="94"/>
      <c r="O22" s="94"/>
      <c r="P22" s="94"/>
      <c r="Q22" s="94"/>
      <c r="R22" s="374"/>
      <c r="S22" s="378"/>
      <c r="T22" s="94"/>
      <c r="U22" s="379"/>
      <c r="W22" s="350"/>
      <c r="X22" s="351"/>
      <c r="Y22" s="351"/>
      <c r="Z22" s="351"/>
      <c r="AB22" s="350"/>
    </row>
    <row r="23" spans="1:28">
      <c r="A23" s="18"/>
      <c r="B23" s="371"/>
      <c r="C23" s="378"/>
      <c r="E23" s="373"/>
      <c r="G23" s="372"/>
      <c r="H23" s="376"/>
      <c r="I23" s="372"/>
      <c r="K23" s="373"/>
      <c r="L23" s="373"/>
      <c r="M23" s="373"/>
      <c r="N23" s="373"/>
      <c r="R23" s="374"/>
      <c r="S23" s="376"/>
      <c r="U23" s="380"/>
      <c r="W23" s="350"/>
      <c r="AB23" s="364"/>
    </row>
    <row r="24" spans="1:28">
      <c r="N24" s="373"/>
      <c r="O24" s="373"/>
      <c r="P24" s="373"/>
      <c r="U24" s="381"/>
      <c r="W24" s="350"/>
      <c r="AB24" s="380"/>
    </row>
    <row r="25" spans="1:28">
      <c r="N25" s="373"/>
      <c r="O25" s="373"/>
      <c r="P25" s="373"/>
      <c r="Q25" s="350"/>
      <c r="W25" s="350"/>
      <c r="AB25" s="382"/>
    </row>
    <row r="26" spans="1:28">
      <c r="N26" s="373"/>
      <c r="O26" s="373"/>
      <c r="P26" s="373"/>
    </row>
    <row r="27" spans="1:28">
      <c r="N27" s="350"/>
      <c r="O27" s="350"/>
      <c r="P27" s="350"/>
      <c r="W27" s="350"/>
    </row>
    <row r="28" spans="1:28">
      <c r="N28" s="364"/>
      <c r="O28" s="364"/>
      <c r="P28" s="364"/>
      <c r="W28" s="350"/>
    </row>
    <row r="29" spans="1:28">
      <c r="W29" s="350"/>
    </row>
  </sheetData>
  <mergeCells count="24">
    <mergeCell ref="U9:U10"/>
    <mergeCell ref="V9:V10"/>
    <mergeCell ref="W9:W10"/>
    <mergeCell ref="Y9:Y10"/>
    <mergeCell ref="AA9:AA10"/>
    <mergeCell ref="S9:S10"/>
    <mergeCell ref="A9:A10"/>
    <mergeCell ref="C9:C10"/>
    <mergeCell ref="D9:D10"/>
    <mergeCell ref="E9:E10"/>
    <mergeCell ref="F9:F10"/>
    <mergeCell ref="G9:G10"/>
    <mergeCell ref="I9:I10"/>
    <mergeCell ref="K9:K10"/>
    <mergeCell ref="N9:N10"/>
    <mergeCell ref="Q9:Q10"/>
    <mergeCell ref="R9:R10"/>
    <mergeCell ref="C8:N8"/>
    <mergeCell ref="Q8:AA8"/>
    <mergeCell ref="A1:AA1"/>
    <mergeCell ref="A2:AA2"/>
    <mergeCell ref="A3:AA3"/>
    <mergeCell ref="A5:AA5"/>
    <mergeCell ref="A6:AA6"/>
  </mergeCells>
  <printOptions horizontalCentered="1"/>
  <pageMargins left="0" right="0" top="0" bottom="0.39" header="0" footer="0"/>
  <pageSetup paperSize="9" scale="32" orientation="portrait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view="pageBreakPreview" zoomScaleNormal="100" zoomScaleSheetLayoutView="100" workbookViewId="0">
      <selection activeCell="K21" sqref="K21"/>
    </sheetView>
  </sheetViews>
  <sheetFormatPr defaultRowHeight="15.75"/>
  <cols>
    <col min="1" max="1" width="29.85546875" style="399" customWidth="1"/>
    <col min="2" max="2" width="1.28515625" style="399" customWidth="1"/>
    <col min="3" max="3" width="15.5703125" style="399" customWidth="1"/>
    <col min="4" max="4" width="1.28515625" style="399" customWidth="1"/>
    <col min="5" max="5" width="15.5703125" style="399" customWidth="1"/>
    <col min="6" max="6" width="1.28515625" style="399" customWidth="1"/>
    <col min="7" max="7" width="13" style="399" customWidth="1"/>
    <col min="8" max="8" width="1.28515625" style="399" customWidth="1"/>
    <col min="9" max="9" width="13" style="399" customWidth="1"/>
    <col min="10" max="10" width="1.28515625" style="399" customWidth="1"/>
    <col min="11" max="11" width="23.42578125" style="399" customWidth="1"/>
    <col min="12" max="12" width="1.28515625" style="399" customWidth="1"/>
    <col min="13" max="13" width="33.7109375" style="399" customWidth="1"/>
    <col min="14" max="14" width="0.28515625" style="399" customWidth="1"/>
    <col min="15" max="16384" width="9.140625" style="399"/>
  </cols>
  <sheetData>
    <row r="1" spans="1:13" ht="29.1" customHeight="1">
      <c r="A1" s="417" t="str">
        <f>جلد!G2</f>
        <v>صندوق سرمایه‌گذاری بخشی فرا الگوریتم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</row>
    <row r="2" spans="1:13" ht="21.75" customHeight="1">
      <c r="A2" s="417" t="str">
        <f>جلد!G3</f>
        <v xml:space="preserve">صورت وضعیت پرتفوی 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3" ht="21.75" customHeight="1">
      <c r="A3" s="417" t="str">
        <f>جلد!F5</f>
        <v>برای دوره یک ماهه منتهی به 31 خرداد ماه 1405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</row>
    <row r="4" spans="1:13" ht="25.5" customHeight="1">
      <c r="A4" s="442" t="s">
        <v>37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</row>
    <row r="5" spans="1:13" ht="26.25" customHeight="1">
      <c r="A5" s="442" t="s">
        <v>38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</row>
    <row r="6" spans="1:13" ht="14.45" customHeight="1"/>
    <row r="7" spans="1:13" ht="14.45" customHeight="1">
      <c r="C7" s="418" t="s">
        <v>9</v>
      </c>
      <c r="D7" s="418"/>
      <c r="E7" s="418"/>
      <c r="F7" s="418"/>
      <c r="G7" s="418"/>
      <c r="H7" s="418"/>
      <c r="I7" s="418"/>
      <c r="J7" s="418"/>
      <c r="K7" s="418"/>
      <c r="L7" s="418"/>
      <c r="M7" s="418"/>
    </row>
    <row r="8" spans="1:13" ht="14.45" customHeight="1">
      <c r="A8" s="2" t="s">
        <v>39</v>
      </c>
      <c r="C8" s="4" t="s">
        <v>13</v>
      </c>
      <c r="D8" s="400"/>
      <c r="E8" s="4" t="s">
        <v>224</v>
      </c>
      <c r="F8" s="400"/>
      <c r="G8" s="4" t="s">
        <v>40</v>
      </c>
      <c r="H8" s="400"/>
      <c r="I8" s="4" t="s">
        <v>41</v>
      </c>
      <c r="J8" s="400"/>
      <c r="K8" s="4" t="s">
        <v>42</v>
      </c>
      <c r="L8" s="400"/>
      <c r="M8" s="402" t="s">
        <v>43</v>
      </c>
    </row>
    <row r="9" spans="1:13" ht="13.5" customHeight="1">
      <c r="A9" s="397"/>
      <c r="C9" s="397"/>
      <c r="E9" s="398" t="s">
        <v>111</v>
      </c>
      <c r="G9" s="398" t="s">
        <v>111</v>
      </c>
      <c r="I9" s="397"/>
      <c r="K9" s="398" t="s">
        <v>111</v>
      </c>
      <c r="M9" s="403"/>
    </row>
    <row r="10" spans="1:13" ht="41.25" customHeight="1">
      <c r="A10" s="404"/>
      <c r="C10" s="405"/>
      <c r="D10" s="405"/>
      <c r="E10" s="405"/>
      <c r="F10" s="405"/>
      <c r="G10" s="405"/>
      <c r="H10" s="405"/>
      <c r="I10" s="406"/>
      <c r="J10" s="405"/>
      <c r="K10" s="405"/>
      <c r="L10" s="405"/>
      <c r="M10" s="414" t="s">
        <v>223</v>
      </c>
    </row>
    <row r="11" spans="1:13" s="404" customFormat="1" ht="24.75" thickBot="1">
      <c r="A11" s="407" t="s">
        <v>48</v>
      </c>
      <c r="C11" s="408">
        <f>SUM(C10)</f>
        <v>0</v>
      </c>
      <c r="D11" s="405"/>
      <c r="E11" s="408">
        <f>SUM(E10)</f>
        <v>0</v>
      </c>
      <c r="F11" s="405"/>
      <c r="G11" s="408">
        <f>SUM(G10)</f>
        <v>0</v>
      </c>
      <c r="H11" s="405"/>
      <c r="I11" s="406">
        <f>SUM(I10)</f>
        <v>0</v>
      </c>
      <c r="J11" s="405"/>
      <c r="K11" s="408">
        <f>SUM(K10)</f>
        <v>0</v>
      </c>
      <c r="L11" s="405"/>
      <c r="M11" s="409"/>
    </row>
    <row r="12" spans="1:13" ht="16.5" thickTop="1"/>
    <row r="19" spans="9:9">
      <c r="I19" s="401"/>
    </row>
    <row r="22" spans="9:9">
      <c r="I22" s="40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AB5C-446B-4244-8545-F67924C9F4BE}">
  <sheetPr>
    <pageSetUpPr fitToPage="1"/>
  </sheetPr>
  <dimension ref="A1:V24"/>
  <sheetViews>
    <sheetView rightToLeft="1" view="pageBreakPreview" topLeftCell="A5" zoomScale="90" zoomScaleNormal="100" zoomScaleSheetLayoutView="90" workbookViewId="0">
      <selection activeCell="K21" sqref="K21"/>
    </sheetView>
  </sheetViews>
  <sheetFormatPr defaultColWidth="9.140625" defaultRowHeight="15.75"/>
  <cols>
    <col min="1" max="1" width="27.85546875" style="51" bestFit="1" customWidth="1"/>
    <col min="2" max="2" width="0.7109375" style="51" hidden="1" customWidth="1"/>
    <col min="3" max="3" width="19.28515625" style="51" hidden="1" customWidth="1"/>
    <col min="4" max="4" width="0.7109375" style="51" hidden="1" customWidth="1"/>
    <col min="5" max="5" width="16" style="51" hidden="1" customWidth="1"/>
    <col min="6" max="6" width="0.7109375" style="51" hidden="1" customWidth="1"/>
    <col min="7" max="7" width="12.85546875" style="51" hidden="1" customWidth="1"/>
    <col min="8" max="8" width="0.5703125" style="51" hidden="1" customWidth="1"/>
    <col min="9" max="9" width="12.28515625" style="51" hidden="1" customWidth="1"/>
    <col min="10" max="10" width="0.5703125" style="51" customWidth="1"/>
    <col min="11" max="11" width="22.7109375" style="51" bestFit="1" customWidth="1"/>
    <col min="12" max="12" width="0.42578125" style="51" customWidth="1"/>
    <col min="13" max="13" width="23.140625" style="51" bestFit="1" customWidth="1"/>
    <col min="14" max="14" width="0.5703125" style="51" customWidth="1"/>
    <col min="15" max="15" width="23.140625" style="51" bestFit="1" customWidth="1"/>
    <col min="16" max="16" width="0.42578125" style="51" customWidth="1"/>
    <col min="17" max="17" width="22.5703125" style="51" bestFit="1" customWidth="1"/>
    <col min="18" max="18" width="0.5703125" style="51" customWidth="1"/>
    <col min="19" max="19" width="10" style="51" customWidth="1"/>
    <col min="20" max="20" width="9.140625" style="51"/>
    <col min="21" max="21" width="13.7109375" style="51" customWidth="1"/>
    <col min="22" max="16384" width="9.140625" style="51"/>
  </cols>
  <sheetData>
    <row r="1" spans="1:22" ht="24">
      <c r="A1" s="444" t="str">
        <f>جلد!G2</f>
        <v>صندوق سرمایه‌گذاری بخشی فرا الگوریتم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2" ht="24">
      <c r="A2" s="444" t="str">
        <f>جلد!G3</f>
        <v xml:space="preserve">صورت وضعیت پرتفوی 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294"/>
      <c r="U2" s="295"/>
    </row>
    <row r="3" spans="1:22" ht="20.25" customHeight="1">
      <c r="A3" s="444" t="str">
        <f>جلد!F5</f>
        <v>برای دوره یک ماهه منتهی به 31 خرداد ماه 1405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</row>
    <row r="4" spans="1:22" ht="11.25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22" ht="23.25" customHeight="1">
      <c r="A5" s="445" t="s">
        <v>128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</row>
    <row r="6" spans="1:22" ht="21" customHeight="1"/>
    <row r="7" spans="1:22" ht="36" customHeight="1" thickBot="1">
      <c r="A7" s="296"/>
      <c r="B7" s="219"/>
      <c r="C7" s="446" t="s">
        <v>120</v>
      </c>
      <c r="D7" s="446"/>
      <c r="E7" s="446"/>
      <c r="F7" s="446"/>
      <c r="G7" s="446"/>
      <c r="H7" s="446"/>
      <c r="I7" s="446"/>
      <c r="J7" s="297"/>
      <c r="K7" s="298" t="str">
        <f>جلد!I6</f>
        <v>1405/02/31</v>
      </c>
      <c r="L7" s="77" t="s">
        <v>121</v>
      </c>
      <c r="M7" s="447" t="s">
        <v>8</v>
      </c>
      <c r="N7" s="447"/>
      <c r="O7" s="447"/>
      <c r="P7" s="219"/>
      <c r="Q7" s="446" t="str">
        <f>جلد!I7</f>
        <v>1405/03/31</v>
      </c>
      <c r="R7" s="446"/>
      <c r="S7" s="446"/>
      <c r="T7" s="299"/>
      <c r="U7" s="300"/>
    </row>
    <row r="8" spans="1:22" ht="24" customHeight="1">
      <c r="A8" s="448" t="s">
        <v>44</v>
      </c>
      <c r="B8" s="297"/>
      <c r="C8" s="448" t="s">
        <v>122</v>
      </c>
      <c r="D8" s="297"/>
      <c r="E8" s="448" t="s">
        <v>123</v>
      </c>
      <c r="F8" s="297"/>
      <c r="G8" s="448" t="s">
        <v>124</v>
      </c>
      <c r="H8" s="297"/>
      <c r="I8" s="448" t="s">
        <v>95</v>
      </c>
      <c r="J8" s="443"/>
      <c r="K8" s="451" t="s">
        <v>45</v>
      </c>
      <c r="L8" s="77" t="s">
        <v>147</v>
      </c>
      <c r="M8" s="453" t="s">
        <v>46</v>
      </c>
      <c r="N8" s="123"/>
      <c r="O8" s="453" t="s">
        <v>47</v>
      </c>
      <c r="P8" s="219"/>
      <c r="Q8" s="455" t="s">
        <v>45</v>
      </c>
      <c r="R8" s="443"/>
      <c r="S8" s="456" t="s">
        <v>126</v>
      </c>
    </row>
    <row r="9" spans="1:22" ht="32.25" customHeight="1" thickBot="1">
      <c r="A9" s="449"/>
      <c r="B9" s="297"/>
      <c r="C9" s="449"/>
      <c r="D9" s="301"/>
      <c r="E9" s="449"/>
      <c r="F9" s="301"/>
      <c r="G9" s="449"/>
      <c r="H9" s="301"/>
      <c r="I9" s="449"/>
      <c r="J9" s="443"/>
      <c r="K9" s="452"/>
      <c r="L9" s="77" t="s">
        <v>148</v>
      </c>
      <c r="M9" s="454"/>
      <c r="N9" s="219"/>
      <c r="O9" s="454"/>
      <c r="P9" s="219"/>
      <c r="Q9" s="452"/>
      <c r="R9" s="443"/>
      <c r="S9" s="457"/>
    </row>
    <row r="10" spans="1:22" ht="18.75" customHeight="1">
      <c r="A10" s="302"/>
      <c r="B10" s="303"/>
      <c r="C10" s="302"/>
      <c r="D10" s="303"/>
      <c r="E10" s="302"/>
      <c r="F10" s="303"/>
      <c r="G10" s="302"/>
      <c r="H10" s="303"/>
      <c r="I10" s="304" t="s">
        <v>112</v>
      </c>
      <c r="J10" s="305"/>
      <c r="K10" s="304" t="s">
        <v>111</v>
      </c>
      <c r="L10" s="77" t="s">
        <v>149</v>
      </c>
      <c r="M10" s="304" t="s">
        <v>111</v>
      </c>
      <c r="N10" s="57"/>
      <c r="O10" s="304" t="s">
        <v>111</v>
      </c>
      <c r="P10" s="57"/>
      <c r="Q10" s="304" t="s">
        <v>111</v>
      </c>
      <c r="R10" s="305"/>
      <c r="S10" s="304" t="s">
        <v>112</v>
      </c>
    </row>
    <row r="11" spans="1:22" ht="22.5">
      <c r="A11" s="66" t="s">
        <v>127</v>
      </c>
      <c r="B11" s="67"/>
      <c r="C11" s="37"/>
      <c r="D11" s="41"/>
      <c r="E11" s="37"/>
      <c r="F11" s="41"/>
      <c r="G11" s="37"/>
      <c r="H11" s="37"/>
      <c r="I11" s="19"/>
      <c r="J11" s="68"/>
      <c r="K11" s="47">
        <v>98113578</v>
      </c>
      <c r="L11" s="77">
        <v>0</v>
      </c>
      <c r="M11" s="47">
        <v>32441</v>
      </c>
      <c r="N11" s="47">
        <v>0</v>
      </c>
      <c r="O11" s="47">
        <v>0</v>
      </c>
      <c r="P11" s="47"/>
      <c r="Q11" s="47">
        <f>K11+M11-O11</f>
        <v>98146019</v>
      </c>
      <c r="R11" s="68"/>
      <c r="S11" s="69">
        <f>Q11/' سهام'!$AB$2*100</f>
        <v>9.0537249498734234E-4</v>
      </c>
      <c r="U11" s="78"/>
      <c r="V11" s="78"/>
    </row>
    <row r="12" spans="1:22" ht="22.5">
      <c r="A12" s="66" t="s">
        <v>129</v>
      </c>
      <c r="B12" s="67"/>
      <c r="C12" s="37"/>
      <c r="D12" s="41"/>
      <c r="E12" s="37"/>
      <c r="F12" s="41"/>
      <c r="G12" s="37"/>
      <c r="H12" s="37"/>
      <c r="I12" s="19"/>
      <c r="J12" s="68"/>
      <c r="K12" s="47">
        <v>10807600505</v>
      </c>
      <c r="L12" s="47">
        <v>0</v>
      </c>
      <c r="M12" s="47">
        <v>3561161970496</v>
      </c>
      <c r="N12" s="47"/>
      <c r="O12" s="47">
        <v>3502820417721</v>
      </c>
      <c r="P12" s="47"/>
      <c r="Q12" s="47">
        <f t="shared" ref="Q12:Q15" si="0">K12+M12-O12</f>
        <v>69149153280</v>
      </c>
      <c r="R12" s="68"/>
      <c r="S12" s="69">
        <f>Q12/' سهام'!$AB$2*100</f>
        <v>0.63788365609995623</v>
      </c>
      <c r="U12" s="78"/>
      <c r="V12" s="78"/>
    </row>
    <row r="13" spans="1:22" ht="22.5">
      <c r="A13" s="66" t="s">
        <v>151</v>
      </c>
      <c r="B13" s="67"/>
      <c r="C13" s="37"/>
      <c r="D13" s="41"/>
      <c r="E13" s="37"/>
      <c r="F13" s="41"/>
      <c r="G13" s="37"/>
      <c r="H13" s="37"/>
      <c r="I13" s="19"/>
      <c r="J13" s="68"/>
      <c r="K13" s="47">
        <v>8738810</v>
      </c>
      <c r="L13" s="47">
        <v>0</v>
      </c>
      <c r="M13" s="47">
        <v>0</v>
      </c>
      <c r="N13" s="47">
        <v>0</v>
      </c>
      <c r="O13" s="47">
        <v>630000</v>
      </c>
      <c r="P13" s="47"/>
      <c r="Q13" s="47">
        <f t="shared" si="0"/>
        <v>8108810</v>
      </c>
      <c r="R13" s="68"/>
      <c r="S13" s="69">
        <f>Q13/' سهام'!$AB$2*100</f>
        <v>7.4801745561155284E-5</v>
      </c>
      <c r="U13" s="78"/>
      <c r="V13" s="78"/>
    </row>
    <row r="14" spans="1:22" ht="22.5">
      <c r="A14" s="66" t="s">
        <v>176</v>
      </c>
      <c r="B14" s="67"/>
      <c r="C14" s="37"/>
      <c r="D14" s="41"/>
      <c r="E14" s="37"/>
      <c r="F14" s="41"/>
      <c r="G14" s="37"/>
      <c r="H14" s="37"/>
      <c r="I14" s="19"/>
      <c r="J14" s="68"/>
      <c r="K14" s="47">
        <v>65389494363</v>
      </c>
      <c r="L14" s="47">
        <v>0</v>
      </c>
      <c r="M14" s="47">
        <v>541827510</v>
      </c>
      <c r="N14" s="47"/>
      <c r="O14" s="47">
        <v>65001755000</v>
      </c>
      <c r="P14" s="47">
        <v>0</v>
      </c>
      <c r="Q14" s="47">
        <f t="shared" si="0"/>
        <v>929566873</v>
      </c>
      <c r="R14" s="68"/>
      <c r="S14" s="69">
        <f>Q14/' سهام'!$AB$2*100</f>
        <v>8.5750220705904743E-3</v>
      </c>
      <c r="U14" s="78"/>
      <c r="V14" s="78"/>
    </row>
    <row r="15" spans="1:22" ht="22.5">
      <c r="A15" s="66" t="s">
        <v>186</v>
      </c>
      <c r="B15" s="67"/>
      <c r="C15" s="37"/>
      <c r="D15" s="41"/>
      <c r="E15" s="37"/>
      <c r="F15" s="41"/>
      <c r="G15" s="37"/>
      <c r="H15" s="37"/>
      <c r="I15" s="19"/>
      <c r="J15" s="68"/>
      <c r="K15" s="47">
        <v>61831493</v>
      </c>
      <c r="L15" s="47"/>
      <c r="M15" s="47">
        <v>261461</v>
      </c>
      <c r="N15" s="47"/>
      <c r="O15" s="47">
        <v>630000</v>
      </c>
      <c r="P15" s="47"/>
      <c r="Q15" s="47">
        <f t="shared" si="0"/>
        <v>61462954</v>
      </c>
      <c r="R15" s="68"/>
      <c r="S15" s="69">
        <f>Q15/' سهام'!$AB$2*100</f>
        <v>5.6698038880489141E-4</v>
      </c>
      <c r="U15" s="78"/>
      <c r="V15" s="78"/>
    </row>
    <row r="16" spans="1:22" s="57" customFormat="1" ht="30" customHeight="1" thickBot="1">
      <c r="A16" s="306" t="s">
        <v>48</v>
      </c>
      <c r="B16" s="297"/>
      <c r="C16" s="297"/>
      <c r="D16" s="297"/>
      <c r="E16" s="297"/>
      <c r="F16" s="297"/>
      <c r="G16" s="306"/>
      <c r="H16" s="306"/>
      <c r="I16" s="307"/>
      <c r="J16" s="221"/>
      <c r="K16" s="79">
        <f>SUM(K11:K15)</f>
        <v>76365778749</v>
      </c>
      <c r="L16" s="80"/>
      <c r="M16" s="79">
        <f>SUM(M11:M15)</f>
        <v>3561704091908</v>
      </c>
      <c r="N16" s="80"/>
      <c r="O16" s="79">
        <f>SUM(O11:O15)</f>
        <v>3567823432721</v>
      </c>
      <c r="P16" s="80"/>
      <c r="Q16" s="79">
        <f>SUM(Q11:Q15)</f>
        <v>70246437936</v>
      </c>
      <c r="R16" s="221"/>
      <c r="S16" s="308">
        <f>SUM(S11:S15)</f>
        <v>0.64800583279990009</v>
      </c>
      <c r="U16" s="450"/>
      <c r="V16" s="450"/>
    </row>
    <row r="17" spans="1:19" ht="39.75" customHeight="1" thickTop="1">
      <c r="A17" s="143"/>
      <c r="K17" s="156"/>
      <c r="L17" s="309"/>
      <c r="M17" s="156"/>
      <c r="N17" s="309"/>
      <c r="O17" s="156"/>
      <c r="P17" s="309"/>
      <c r="Q17" s="156"/>
      <c r="R17" s="305"/>
    </row>
    <row r="18" spans="1:19" ht="18.75">
      <c r="D18" s="303"/>
      <c r="E18" s="310"/>
      <c r="F18" s="303"/>
      <c r="G18" s="310"/>
      <c r="K18" s="142"/>
      <c r="L18" s="309"/>
      <c r="M18" s="311"/>
      <c r="N18" s="311"/>
      <c r="O18" s="311"/>
      <c r="P18" s="309"/>
      <c r="Q18" s="142"/>
      <c r="R18" s="305"/>
    </row>
    <row r="19" spans="1:19" ht="18.75">
      <c r="D19" s="303"/>
      <c r="E19" s="310"/>
      <c r="F19" s="303"/>
      <c r="G19" s="312"/>
      <c r="I19" s="146"/>
      <c r="J19" s="311"/>
      <c r="K19" s="142"/>
      <c r="L19" s="311"/>
      <c r="M19" s="313"/>
      <c r="N19" s="313"/>
      <c r="O19" s="313"/>
      <c r="P19" s="313"/>
      <c r="Q19" s="313"/>
      <c r="R19" s="314"/>
      <c r="S19" s="146"/>
    </row>
    <row r="20" spans="1:19" ht="18.75">
      <c r="A20" s="315"/>
      <c r="I20" s="316"/>
      <c r="J20" s="146"/>
      <c r="K20" s="313"/>
      <c r="L20" s="313"/>
      <c r="M20" s="52"/>
      <c r="P20" s="313"/>
      <c r="Q20" s="313"/>
      <c r="R20" s="146"/>
      <c r="S20" s="317"/>
    </row>
    <row r="21" spans="1:19" ht="18.75">
      <c r="I21" s="146"/>
      <c r="J21" s="146"/>
      <c r="K21" s="311"/>
      <c r="L21" s="146"/>
      <c r="M21" s="311"/>
      <c r="N21" s="146"/>
      <c r="O21" s="311"/>
      <c r="P21" s="146"/>
      <c r="Q21" s="313"/>
      <c r="R21" s="146"/>
      <c r="S21" s="146"/>
    </row>
    <row r="22" spans="1:19" ht="18.75">
      <c r="I22" s="146"/>
      <c r="J22" s="146"/>
      <c r="K22" s="311"/>
      <c r="L22" s="146"/>
      <c r="M22" s="146"/>
      <c r="N22" s="146"/>
      <c r="O22" s="318"/>
      <c r="P22" s="146"/>
      <c r="Q22" s="319"/>
      <c r="R22" s="146"/>
      <c r="S22" s="146"/>
    </row>
    <row r="23" spans="1:19">
      <c r="K23" s="215"/>
    </row>
    <row r="24" spans="1:19">
      <c r="K24" s="215"/>
    </row>
  </sheetData>
  <mergeCells count="20">
    <mergeCell ref="U16:V16"/>
    <mergeCell ref="K8:K9"/>
    <mergeCell ref="M8:M9"/>
    <mergeCell ref="O8:O9"/>
    <mergeCell ref="Q8:Q9"/>
    <mergeCell ref="R8:R9"/>
    <mergeCell ref="S8:S9"/>
    <mergeCell ref="J8:J9"/>
    <mergeCell ref="A1:S1"/>
    <mergeCell ref="A2:S2"/>
    <mergeCell ref="A3:S3"/>
    <mergeCell ref="A5:S5"/>
    <mergeCell ref="C7:I7"/>
    <mergeCell ref="M7:O7"/>
    <mergeCell ref="Q7:S7"/>
    <mergeCell ref="A8:A9"/>
    <mergeCell ref="C8:C9"/>
    <mergeCell ref="E8:E9"/>
    <mergeCell ref="G8:G9"/>
    <mergeCell ref="I8:I9"/>
  </mergeCells>
  <phoneticPr fontId="88" type="noConversion"/>
  <printOptions horizontalCentered="1"/>
  <pageMargins left="0" right="0" top="0" bottom="0" header="0.31496062992126" footer="0.31496062992126"/>
  <pageSetup orientation="landscape" useFirstPageNumber="1" r:id="rId1"/>
  <headerFooter>
    <oddFooter>&amp;C&amp;16 &amp;"B Nazanin,Regular"&amp;P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002A-4E5E-42BF-A979-79F996968420}">
  <sheetPr>
    <pageSetUpPr fitToPage="1"/>
  </sheetPr>
  <dimension ref="A1:Y17"/>
  <sheetViews>
    <sheetView rightToLeft="1" view="pageBreakPreview" topLeftCell="B1" zoomScale="110" zoomScaleNormal="100" zoomScaleSheetLayoutView="110" workbookViewId="0">
      <selection activeCell="E24" sqref="E24"/>
    </sheetView>
  </sheetViews>
  <sheetFormatPr defaultColWidth="9.140625" defaultRowHeight="15"/>
  <cols>
    <col min="1" max="1" width="25.42578125" style="284" customWidth="1"/>
    <col min="2" max="2" width="1.42578125" style="284" customWidth="1"/>
    <col min="3" max="3" width="12.7109375" style="284" customWidth="1"/>
    <col min="4" max="4" width="1.42578125" style="284" customWidth="1"/>
    <col min="5" max="5" width="17" style="284" customWidth="1"/>
    <col min="6" max="6" width="1.42578125" style="284" customWidth="1"/>
    <col min="7" max="7" width="17" style="284" customWidth="1"/>
    <col min="8" max="8" width="1.42578125" style="284" customWidth="1"/>
    <col min="9" max="9" width="11.42578125" style="284" customWidth="1"/>
    <col min="10" max="10" width="17" style="284" customWidth="1"/>
    <col min="11" max="11" width="1.42578125" style="284" customWidth="1"/>
    <col min="12" max="12" width="11.42578125" style="284" customWidth="1"/>
    <col min="13" max="13" width="17" style="284" customWidth="1"/>
    <col min="14" max="14" width="1.42578125" style="284" customWidth="1"/>
    <col min="15" max="15" width="12.7109375" style="284" customWidth="1"/>
    <col min="16" max="16" width="1.42578125" style="284" customWidth="1"/>
    <col min="17" max="17" width="11.42578125" style="284" customWidth="1"/>
    <col min="18" max="18" width="1.42578125" style="284" customWidth="1"/>
    <col min="19" max="19" width="17" style="284" customWidth="1"/>
    <col min="20" max="20" width="1.42578125" style="284" customWidth="1"/>
    <col min="21" max="21" width="18" style="284" bestFit="1" customWidth="1"/>
    <col min="22" max="22" width="1.42578125" style="284" customWidth="1"/>
    <col min="23" max="23" width="11.5703125" style="284" customWidth="1"/>
    <col min="24" max="24" width="12.28515625" style="284" bestFit="1" customWidth="1"/>
    <col min="25" max="25" width="17.7109375" style="284" bestFit="1" customWidth="1"/>
    <col min="26" max="16384" width="9.140625" style="284"/>
  </cols>
  <sheetData>
    <row r="1" spans="1:25" ht="20.100000000000001" customHeight="1">
      <c r="A1" s="462" t="str">
        <f>جلد!G2</f>
        <v>صندوق سرمایه‌گذاری بخشی فرا الگوریتم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</row>
    <row r="2" spans="1:25" ht="20.100000000000001" customHeight="1">
      <c r="A2" s="462" t="s">
        <v>104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</row>
    <row r="3" spans="1:25" ht="20.100000000000001" customHeight="1">
      <c r="A3" s="462" t="str">
        <f>جلد!F5</f>
        <v>برای دوره یک ماهه منتهی به 31 خرداد ماه 1405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</row>
    <row r="4" spans="1:25" ht="21">
      <c r="A4" s="464" t="s">
        <v>165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Y4" s="285"/>
    </row>
    <row r="5" spans="1:25" ht="18.75">
      <c r="A5" s="286"/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7"/>
    </row>
    <row r="6" spans="1:25" ht="21">
      <c r="A6" s="286"/>
      <c r="B6" s="286"/>
      <c r="C6" s="465" t="str">
        <f>جلد!I6</f>
        <v>1405/02/31</v>
      </c>
      <c r="D6" s="466"/>
      <c r="E6" s="466"/>
      <c r="F6" s="466"/>
      <c r="G6" s="466"/>
      <c r="H6" s="286"/>
      <c r="I6" s="465" t="s">
        <v>166</v>
      </c>
      <c r="J6" s="466"/>
      <c r="K6" s="466"/>
      <c r="L6" s="466"/>
      <c r="M6" s="466"/>
      <c r="N6" s="286"/>
      <c r="O6" s="465" t="str">
        <f>جلد!I7</f>
        <v>1405/03/31</v>
      </c>
      <c r="P6" s="465"/>
      <c r="Q6" s="465"/>
      <c r="R6" s="465"/>
      <c r="S6" s="465"/>
      <c r="T6" s="465"/>
      <c r="U6" s="465"/>
      <c r="V6" s="465"/>
      <c r="W6" s="465"/>
    </row>
    <row r="7" spans="1:25" ht="18.75">
      <c r="A7" s="460" t="s">
        <v>167</v>
      </c>
      <c r="B7" s="286"/>
      <c r="C7" s="460" t="s">
        <v>168</v>
      </c>
      <c r="D7" s="286"/>
      <c r="E7" s="460" t="s">
        <v>169</v>
      </c>
      <c r="F7" s="286"/>
      <c r="G7" s="460" t="s">
        <v>170</v>
      </c>
      <c r="H7" s="286"/>
      <c r="I7" s="460" t="s">
        <v>171</v>
      </c>
      <c r="J7" s="461"/>
      <c r="K7" s="286"/>
      <c r="L7" s="460" t="s">
        <v>172</v>
      </c>
      <c r="M7" s="461"/>
      <c r="N7" s="286"/>
      <c r="O7" s="460" t="s">
        <v>168</v>
      </c>
      <c r="P7" s="286"/>
      <c r="Q7" s="458" t="s">
        <v>173</v>
      </c>
      <c r="R7" s="286"/>
      <c r="S7" s="460" t="s">
        <v>169</v>
      </c>
      <c r="T7" s="286"/>
      <c r="U7" s="460" t="s">
        <v>170</v>
      </c>
      <c r="V7" s="286"/>
      <c r="W7" s="458" t="s">
        <v>174</v>
      </c>
      <c r="Y7" s="285"/>
    </row>
    <row r="8" spans="1:25" ht="18.75">
      <c r="A8" s="459"/>
      <c r="B8" s="286"/>
      <c r="C8" s="459"/>
      <c r="D8" s="286"/>
      <c r="E8" s="459"/>
      <c r="F8" s="286"/>
      <c r="G8" s="459"/>
      <c r="H8" s="286"/>
      <c r="I8" s="288" t="s">
        <v>168</v>
      </c>
      <c r="J8" s="288" t="s">
        <v>169</v>
      </c>
      <c r="K8" s="286"/>
      <c r="L8" s="288" t="s">
        <v>168</v>
      </c>
      <c r="M8" s="288" t="s">
        <v>175</v>
      </c>
      <c r="N8" s="286"/>
      <c r="O8" s="459"/>
      <c r="P8" s="286"/>
      <c r="Q8" s="459"/>
      <c r="R8" s="286"/>
      <c r="S8" s="459"/>
      <c r="T8" s="286"/>
      <c r="U8" s="459"/>
      <c r="V8" s="286"/>
      <c r="W8" s="459"/>
      <c r="Y8" s="285"/>
    </row>
    <row r="9" spans="1:25" ht="18.75">
      <c r="A9" s="289" t="s">
        <v>187</v>
      </c>
      <c r="B9" s="286"/>
      <c r="C9" s="290">
        <v>0</v>
      </c>
      <c r="D9" s="287"/>
      <c r="E9" s="290">
        <v>0</v>
      </c>
      <c r="F9" s="290"/>
      <c r="G9" s="290">
        <v>0</v>
      </c>
      <c r="H9" s="290"/>
      <c r="I9" s="290">
        <v>15044</v>
      </c>
      <c r="J9" s="290">
        <v>363988554771</v>
      </c>
      <c r="K9" s="290">
        <v>15044</v>
      </c>
      <c r="L9" s="290">
        <v>12114</v>
      </c>
      <c r="M9" s="290">
        <v>253528380366</v>
      </c>
      <c r="N9" s="290">
        <v>188597947011</v>
      </c>
      <c r="O9" s="290">
        <v>2930</v>
      </c>
      <c r="P9" s="290"/>
      <c r="Q9" s="290">
        <v>20989980</v>
      </c>
      <c r="R9" s="290"/>
      <c r="S9" s="290">
        <v>70891150316</v>
      </c>
      <c r="T9" s="290"/>
      <c r="U9" s="290">
        <v>61353039860.639999</v>
      </c>
      <c r="V9" s="287"/>
      <c r="W9" s="74">
        <f>U9/' سهام'!$AB$2*100</f>
        <v>0.56596645834086767</v>
      </c>
      <c r="Y9" s="285"/>
    </row>
    <row r="10" spans="1:25" ht="19.5" thickBot="1">
      <c r="A10" s="291" t="s">
        <v>113</v>
      </c>
      <c r="B10" s="286"/>
      <c r="C10" s="291">
        <f>SUM(C9)</f>
        <v>0</v>
      </c>
      <c r="D10" s="287"/>
      <c r="E10" s="291">
        <f>SUM(E9:$E$9)</f>
        <v>0</v>
      </c>
      <c r="F10" s="287"/>
      <c r="G10" s="291">
        <f>SUM(G9)</f>
        <v>0</v>
      </c>
      <c r="H10" s="287"/>
      <c r="I10" s="291">
        <f>SUM(I9)</f>
        <v>15044</v>
      </c>
      <c r="J10" s="291">
        <f>SUM(J9)</f>
        <v>363988554771</v>
      </c>
      <c r="K10" s="287"/>
      <c r="L10" s="291">
        <f>SUM(L9:L9)</f>
        <v>12114</v>
      </c>
      <c r="M10" s="291">
        <f>SUM(M9)</f>
        <v>253528380366</v>
      </c>
      <c r="N10" s="287"/>
      <c r="O10" s="291">
        <f>SUM(O9)</f>
        <v>2930</v>
      </c>
      <c r="P10" s="287"/>
      <c r="Q10" s="286"/>
      <c r="R10" s="287"/>
      <c r="S10" s="291">
        <f>SUM(S9)</f>
        <v>70891150316</v>
      </c>
      <c r="T10" s="287"/>
      <c r="U10" s="291">
        <f>SUM(U9)</f>
        <v>61353039860.639999</v>
      </c>
      <c r="V10" s="287"/>
      <c r="W10" s="75">
        <f>SUM(W9)</f>
        <v>0.56596645834086767</v>
      </c>
    </row>
    <row r="11" spans="1:25" ht="19.5" thickTop="1">
      <c r="A11" s="286"/>
      <c r="B11" s="286"/>
      <c r="C11" s="292"/>
      <c r="D11" s="287"/>
      <c r="E11" s="292"/>
      <c r="F11" s="287"/>
      <c r="G11" s="292"/>
      <c r="H11" s="287"/>
      <c r="I11" s="292"/>
      <c r="J11" s="292"/>
      <c r="K11" s="287"/>
      <c r="L11" s="292"/>
      <c r="M11" s="292"/>
      <c r="N11" s="287"/>
      <c r="O11" s="292"/>
      <c r="P11" s="287"/>
      <c r="Q11" s="286"/>
      <c r="R11" s="287"/>
      <c r="S11" s="292"/>
      <c r="T11" s="287"/>
      <c r="U11" s="292"/>
      <c r="V11" s="287"/>
      <c r="W11" s="292"/>
    </row>
    <row r="12" spans="1:25">
      <c r="C12" s="285"/>
      <c r="G12" s="293"/>
      <c r="J12" s="285"/>
      <c r="O12" s="285"/>
      <c r="Q12" s="285"/>
      <c r="U12" s="293"/>
    </row>
    <row r="13" spans="1:25">
      <c r="C13" s="285"/>
      <c r="I13" s="285"/>
      <c r="J13" s="285"/>
      <c r="K13" s="285"/>
      <c r="L13" s="285"/>
      <c r="M13" s="285"/>
      <c r="O13" s="285"/>
      <c r="P13" s="285"/>
      <c r="Q13" s="285"/>
      <c r="R13" s="285"/>
      <c r="S13" s="293"/>
      <c r="T13" s="293"/>
      <c r="U13" s="293"/>
    </row>
    <row r="14" spans="1:25">
      <c r="G14" s="293"/>
      <c r="O14" s="293"/>
      <c r="U14" s="293"/>
    </row>
    <row r="15" spans="1:25">
      <c r="E15" s="293"/>
      <c r="F15" s="293"/>
      <c r="G15" s="293"/>
      <c r="S15" s="293"/>
      <c r="T15" s="293"/>
      <c r="U15" s="293"/>
    </row>
    <row r="17" spans="7:7">
      <c r="G17" s="293"/>
    </row>
  </sheetData>
  <mergeCells count="18">
    <mergeCell ref="A7:A8"/>
    <mergeCell ref="C7:C8"/>
    <mergeCell ref="E7:E8"/>
    <mergeCell ref="G7:G8"/>
    <mergeCell ref="I7:J7"/>
    <mergeCell ref="A1:W1"/>
    <mergeCell ref="A2:W2"/>
    <mergeCell ref="A3:W3"/>
    <mergeCell ref="A4:W4"/>
    <mergeCell ref="C6:G6"/>
    <mergeCell ref="I6:M6"/>
    <mergeCell ref="O6:W6"/>
    <mergeCell ref="Q7:Q8"/>
    <mergeCell ref="S7:S8"/>
    <mergeCell ref="U7:U8"/>
    <mergeCell ref="W7:W8"/>
    <mergeCell ref="L7:M7"/>
    <mergeCell ref="O7:O8"/>
  </mergeCells>
  <printOptions horizontalCentered="1"/>
  <pageMargins left="0" right="0" top="0" bottom="0" header="0.31496062992126" footer="0.31496062992126"/>
  <pageSetup scale="64" orientation="landscape" useFirstPageNumber="1" r:id="rId1"/>
  <headerFooter>
    <oddFooter>&amp;C&amp;16 &amp;"B Nazanin,Regular"&amp;P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33</vt:i4>
      </vt:variant>
    </vt:vector>
  </HeadingPairs>
  <TitlesOfParts>
    <vt:vector size="60" baseType="lpstr">
      <vt:lpstr>جلد</vt:lpstr>
      <vt:lpstr>سهام</vt:lpstr>
      <vt:lpstr>واحدهای صندوق</vt:lpstr>
      <vt:lpstr>اوراق</vt:lpstr>
      <vt:lpstr> سهام</vt:lpstr>
      <vt:lpstr>اوراق مشتقه</vt:lpstr>
      <vt:lpstr>تعدیل قیمت</vt:lpstr>
      <vt:lpstr>سپرده</vt:lpstr>
      <vt:lpstr>گواهی سپرده کالایی </vt:lpstr>
      <vt:lpstr>جمع درآمدها</vt:lpstr>
      <vt:lpstr>درآمد سرمایه گذاری در سهام</vt:lpstr>
      <vt:lpstr>درآمد سرمایه گذاری در صندوق</vt:lpstr>
      <vt:lpstr>درآمد سرمایه گذاری در اوراق به</vt:lpstr>
      <vt:lpstr>درآمد سرمایه گذاری در سهام </vt:lpstr>
      <vt:lpstr>درآمد گواهی سپرده کالایی</vt:lpstr>
      <vt:lpstr>درآمد سودسهام</vt:lpstr>
      <vt:lpstr>درآمد ناشی از تغییر قیمت </vt:lpstr>
      <vt:lpstr>درآمد ناشی ازفروش</vt:lpstr>
      <vt:lpstr>سود سپرده بانکی</vt:lpstr>
      <vt:lpstr>درآمد سپرده بانکی</vt:lpstr>
      <vt:lpstr> سایر درآمدها</vt:lpstr>
      <vt:lpstr>درآمد سود سهام</vt:lpstr>
      <vt:lpstr>درآمد سود صندوق</vt:lpstr>
      <vt:lpstr>سود اوراق بهادار</vt:lpstr>
      <vt:lpstr>درآمد ناشی از فروش</vt:lpstr>
      <vt:lpstr>درآمد ناشی از تغییر قیمت اوراق</vt:lpstr>
      <vt:lpstr>سایر درآمدها</vt:lpstr>
      <vt:lpstr>' سایر درآمدها'!Print_Area</vt:lpstr>
      <vt:lpstr>' سهام'!Print_Area</vt:lpstr>
      <vt:lpstr>اوراق!Print_Area</vt:lpstr>
      <vt:lpstr>'اوراق مشتقه'!Print_Area</vt:lpstr>
      <vt:lpstr>'تعدیل قیمت'!Print_Area</vt:lpstr>
      <vt:lpstr>جلد!Print_Area</vt:lpstr>
      <vt:lpstr>'جمع درآمدها'!Print_Area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سود صندوق'!Print_Area</vt:lpstr>
      <vt:lpstr>'درآمد سودسهام'!Print_Area</vt:lpstr>
      <vt:lpstr>'درآمد گواهی سپرده کالایی'!Print_Area</vt:lpstr>
      <vt:lpstr>'درآمد ناشی از تغییر قیمت '!Print_Area</vt:lpstr>
      <vt:lpstr>'درآمد ناشی از تغییر قیمت اوراق'!Print_Area</vt:lpstr>
      <vt:lpstr>'درآمد ناشی از فروش'!Print_Area</vt:lpstr>
      <vt:lpstr>'درآمد ناشی ازفروش'!Print_Area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'گواهی سپرده کالایی '!Print_Area</vt:lpstr>
      <vt:lpstr>'واحدهای صندوق'!Print_Area</vt:lpstr>
      <vt:lpstr>' سهام'!Print_Titles</vt:lpstr>
      <vt:lpstr>'اوراق مشتقه'!Print_Titles</vt:lpstr>
      <vt:lpstr>'درآمد سرمایه گذاری در سهام '!Print_Titles</vt:lpstr>
      <vt:lpstr>'درآمد ناشی از تغییر قیمت '!Print_Titles</vt:lpstr>
      <vt:lpstr>'درآمد ناشی ازفروش'!Print_Titles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Mehdi Khajehmehrizi</dc:creator>
  <dc:description/>
  <cp:lastModifiedBy>Nima Tajrishi</cp:lastModifiedBy>
  <cp:lastPrinted>2026-07-01T09:37:51Z</cp:lastPrinted>
  <dcterms:created xsi:type="dcterms:W3CDTF">2025-04-05T08:57:10Z</dcterms:created>
  <dcterms:modified xsi:type="dcterms:W3CDTF">2026-07-01T10:32:54Z</dcterms:modified>
</cp:coreProperties>
</file>